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/>
  <mc:AlternateContent xmlns:mc="http://schemas.openxmlformats.org/markup-compatibility/2006">
    <mc:Choice Requires="x15">
      <x15ac:absPath xmlns:x15ac="http://schemas.microsoft.com/office/spreadsheetml/2010/11/ac" url="T:\M 2022\M22-058 Pardubice, Dražkovice u mateřské školy- vodovod\rozpočet\odevzdáno 19.4.2023\na CD\"/>
    </mc:Choice>
  </mc:AlternateContent>
  <xr:revisionPtr revIDLastSave="0" documentId="13_ncr:1_{F0BD832C-5A96-4429-BD9D-29E0D3DDBCF6}" xr6:coauthVersionLast="47" xr6:coauthVersionMax="47" xr10:uidLastSave="{00000000-0000-0000-0000-000000000000}"/>
  <bookViews>
    <workbookView xWindow="-120" yWindow="-120" windowWidth="38640" windowHeight="21240" activeTab="1" xr2:uid="{00000000-000D-0000-FFFF-FFFF00000000}"/>
  </bookViews>
  <sheets>
    <sheet name="Rekapitulace stavby" sheetId="1" r:id="rId1"/>
    <sheet name="01 - Pardubice, Dražkovic..." sheetId="2" r:id="rId2"/>
    <sheet name="02 - Vedlejší a ostatní n..." sheetId="3" r:id="rId3"/>
  </sheets>
  <definedNames>
    <definedName name="_xlnm._FilterDatabase" localSheetId="1" hidden="1">'01 - Pardubice, Dražkovic...'!$C$126:$K$560</definedName>
    <definedName name="_xlnm._FilterDatabase" localSheetId="2" hidden="1">'02 - Vedlejší a ostatní n...'!$C$123:$K$159</definedName>
    <definedName name="_xlnm.Print_Titles" localSheetId="1">'01 - Pardubice, Dražkovic...'!$126:$126</definedName>
    <definedName name="_xlnm.Print_Titles" localSheetId="2">'02 - Vedlejší a ostatní n...'!$123:$123</definedName>
    <definedName name="_xlnm.Print_Titles" localSheetId="0">'Rekapitulace stavby'!$92:$92</definedName>
    <definedName name="_xlnm.Print_Area" localSheetId="1">'01 - Pardubice, Dražkovic...'!$C$4:$J$76,'01 - Pardubice, Dražkovic...'!$C$82:$J$108,'01 - Pardubice, Dražkovic...'!$C$114:$K$560</definedName>
    <definedName name="_xlnm.Print_Area" localSheetId="2">'02 - Vedlejší a ostatní n...'!$C$4:$J$76,'02 - Vedlejší a ostatní n...'!$C$82:$J$105,'02 - Vedlejší a ostatní n...'!$C$111:$K$159</definedName>
    <definedName name="_xlnm.Print_Area" localSheetId="0">'Rekapitulace stavby'!$D$4:$AO$76,'Rekapitulace stavby'!$C$82:$AQ$97</definedName>
  </definedNames>
  <calcPr calcId="181029"/>
</workbook>
</file>

<file path=xl/calcChain.xml><?xml version="1.0" encoding="utf-8"?>
<calcChain xmlns="http://schemas.openxmlformats.org/spreadsheetml/2006/main">
  <c r="J37" i="3" l="1"/>
  <c r="J36" i="3"/>
  <c r="AY96" i="1" s="1"/>
  <c r="J35" i="3"/>
  <c r="AX96" i="1" s="1"/>
  <c r="BI159" i="3"/>
  <c r="BH159" i="3"/>
  <c r="BG159" i="3"/>
  <c r="BF159" i="3"/>
  <c r="T159" i="3"/>
  <c r="R159" i="3"/>
  <c r="P159" i="3"/>
  <c r="BI158" i="3"/>
  <c r="BH158" i="3"/>
  <c r="BG158" i="3"/>
  <c r="BF158" i="3"/>
  <c r="T158" i="3"/>
  <c r="R158" i="3"/>
  <c r="P158" i="3"/>
  <c r="BI156" i="3"/>
  <c r="BH156" i="3"/>
  <c r="BG156" i="3"/>
  <c r="BF156" i="3"/>
  <c r="T156" i="3"/>
  <c r="R156" i="3"/>
  <c r="P156" i="3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51" i="3"/>
  <c r="BH151" i="3"/>
  <c r="BG151" i="3"/>
  <c r="BF151" i="3"/>
  <c r="T151" i="3"/>
  <c r="R151" i="3"/>
  <c r="P151" i="3"/>
  <c r="BI148" i="3"/>
  <c r="BH148" i="3"/>
  <c r="BG148" i="3"/>
  <c r="BF148" i="3"/>
  <c r="T148" i="3"/>
  <c r="R148" i="3"/>
  <c r="P148" i="3"/>
  <c r="BI146" i="3"/>
  <c r="BH146" i="3"/>
  <c r="BG146" i="3"/>
  <c r="BF146" i="3"/>
  <c r="T146" i="3"/>
  <c r="R146" i="3"/>
  <c r="P146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6" i="3"/>
  <c r="BH136" i="3"/>
  <c r="BG136" i="3"/>
  <c r="BF136" i="3"/>
  <c r="T136" i="3"/>
  <c r="R136" i="3"/>
  <c r="P136" i="3"/>
  <c r="BI134" i="3"/>
  <c r="BH134" i="3"/>
  <c r="BG134" i="3"/>
  <c r="BF134" i="3"/>
  <c r="T134" i="3"/>
  <c r="R134" i="3"/>
  <c r="P134" i="3"/>
  <c r="BI132" i="3"/>
  <c r="BH132" i="3"/>
  <c r="BG132" i="3"/>
  <c r="BF132" i="3"/>
  <c r="T132" i="3"/>
  <c r="R132" i="3"/>
  <c r="P132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J121" i="3"/>
  <c r="J120" i="3"/>
  <c r="F120" i="3"/>
  <c r="F118" i="3"/>
  <c r="E116" i="3"/>
  <c r="J92" i="3"/>
  <c r="J91" i="3"/>
  <c r="F91" i="3"/>
  <c r="F89" i="3"/>
  <c r="E87" i="3"/>
  <c r="J18" i="3"/>
  <c r="E18" i="3"/>
  <c r="F121" i="3" s="1"/>
  <c r="J17" i="3"/>
  <c r="J12" i="3"/>
  <c r="J118" i="3" s="1"/>
  <c r="E7" i="3"/>
  <c r="E85" i="3"/>
  <c r="J37" i="2"/>
  <c r="J36" i="2"/>
  <c r="AY95" i="1" s="1"/>
  <c r="J35" i="2"/>
  <c r="AX95" i="1" s="1"/>
  <c r="BI558" i="2"/>
  <c r="BH558" i="2"/>
  <c r="BG558" i="2"/>
  <c r="BF558" i="2"/>
  <c r="T558" i="2"/>
  <c r="R558" i="2"/>
  <c r="P558" i="2"/>
  <c r="BI555" i="2"/>
  <c r="BH555" i="2"/>
  <c r="BG555" i="2"/>
  <c r="BF555" i="2"/>
  <c r="T555" i="2"/>
  <c r="R555" i="2"/>
  <c r="P555" i="2"/>
  <c r="BI552" i="2"/>
  <c r="BH552" i="2"/>
  <c r="BG552" i="2"/>
  <c r="BF552" i="2"/>
  <c r="T552" i="2"/>
  <c r="T551" i="2"/>
  <c r="R552" i="2"/>
  <c r="R551" i="2" s="1"/>
  <c r="P552" i="2"/>
  <c r="P551" i="2" s="1"/>
  <c r="BI549" i="2"/>
  <c r="BH549" i="2"/>
  <c r="BG549" i="2"/>
  <c r="BF549" i="2"/>
  <c r="T549" i="2"/>
  <c r="R549" i="2"/>
  <c r="P549" i="2"/>
  <c r="BI547" i="2"/>
  <c r="BH547" i="2"/>
  <c r="BG547" i="2"/>
  <c r="BF547" i="2"/>
  <c r="T547" i="2"/>
  <c r="R547" i="2"/>
  <c r="P547" i="2"/>
  <c r="BI542" i="2"/>
  <c r="BH542" i="2"/>
  <c r="BG542" i="2"/>
  <c r="BF542" i="2"/>
  <c r="T542" i="2"/>
  <c r="R542" i="2"/>
  <c r="P542" i="2"/>
  <c r="BI539" i="2"/>
  <c r="BH539" i="2"/>
  <c r="BG539" i="2"/>
  <c r="BF539" i="2"/>
  <c r="T539" i="2"/>
  <c r="R539" i="2"/>
  <c r="P539" i="2"/>
  <c r="BI538" i="2"/>
  <c r="BH538" i="2"/>
  <c r="BG538" i="2"/>
  <c r="BF538" i="2"/>
  <c r="T538" i="2"/>
  <c r="R538" i="2"/>
  <c r="P538" i="2"/>
  <c r="BI533" i="2"/>
  <c r="BH533" i="2"/>
  <c r="BG533" i="2"/>
  <c r="BF533" i="2"/>
  <c r="T533" i="2"/>
  <c r="R533" i="2"/>
  <c r="P533" i="2"/>
  <c r="BI532" i="2"/>
  <c r="BH532" i="2"/>
  <c r="BG532" i="2"/>
  <c r="BF532" i="2"/>
  <c r="T532" i="2"/>
  <c r="R532" i="2"/>
  <c r="P532" i="2"/>
  <c r="BI528" i="2"/>
  <c r="BH528" i="2"/>
  <c r="BG528" i="2"/>
  <c r="BF528" i="2"/>
  <c r="T528" i="2"/>
  <c r="R528" i="2"/>
  <c r="P528" i="2"/>
  <c r="BI524" i="2"/>
  <c r="BH524" i="2"/>
  <c r="BG524" i="2"/>
  <c r="BF524" i="2"/>
  <c r="T524" i="2"/>
  <c r="R524" i="2"/>
  <c r="P524" i="2"/>
  <c r="BI520" i="2"/>
  <c r="BH520" i="2"/>
  <c r="BG520" i="2"/>
  <c r="BF520" i="2"/>
  <c r="T520" i="2"/>
  <c r="R520" i="2"/>
  <c r="P520" i="2"/>
  <c r="BI516" i="2"/>
  <c r="BH516" i="2"/>
  <c r="BG516" i="2"/>
  <c r="BF516" i="2"/>
  <c r="T516" i="2"/>
  <c r="R516" i="2"/>
  <c r="P516" i="2"/>
  <c r="BI514" i="2"/>
  <c r="BH514" i="2"/>
  <c r="BG514" i="2"/>
  <c r="BF514" i="2"/>
  <c r="T514" i="2"/>
  <c r="R514" i="2"/>
  <c r="P514" i="2"/>
  <c r="BI512" i="2"/>
  <c r="BH512" i="2"/>
  <c r="BG512" i="2"/>
  <c r="BF512" i="2"/>
  <c r="T512" i="2"/>
  <c r="R512" i="2"/>
  <c r="P512" i="2"/>
  <c r="BI509" i="2"/>
  <c r="BH509" i="2"/>
  <c r="BG509" i="2"/>
  <c r="BF509" i="2"/>
  <c r="T509" i="2"/>
  <c r="R509" i="2"/>
  <c r="P509" i="2"/>
  <c r="BI508" i="2"/>
  <c r="BH508" i="2"/>
  <c r="BG508" i="2"/>
  <c r="BF508" i="2"/>
  <c r="T508" i="2"/>
  <c r="R508" i="2"/>
  <c r="P508" i="2"/>
  <c r="BI507" i="2"/>
  <c r="BH507" i="2"/>
  <c r="BG507" i="2"/>
  <c r="BF507" i="2"/>
  <c r="T507" i="2"/>
  <c r="R507" i="2"/>
  <c r="P507" i="2"/>
  <c r="BI506" i="2"/>
  <c r="BH506" i="2"/>
  <c r="BG506" i="2"/>
  <c r="BF506" i="2"/>
  <c r="T506" i="2"/>
  <c r="R506" i="2"/>
  <c r="P506" i="2"/>
  <c r="BI505" i="2"/>
  <c r="BH505" i="2"/>
  <c r="BG505" i="2"/>
  <c r="BF505" i="2"/>
  <c r="T505" i="2"/>
  <c r="R505" i="2"/>
  <c r="P505" i="2"/>
  <c r="BI503" i="2"/>
  <c r="BH503" i="2"/>
  <c r="BG503" i="2"/>
  <c r="BF503" i="2"/>
  <c r="T503" i="2"/>
  <c r="R503" i="2"/>
  <c r="P503" i="2"/>
  <c r="BI502" i="2"/>
  <c r="BH502" i="2"/>
  <c r="BG502" i="2"/>
  <c r="BF502" i="2"/>
  <c r="T502" i="2"/>
  <c r="R502" i="2"/>
  <c r="P502" i="2"/>
  <c r="BI501" i="2"/>
  <c r="BH501" i="2"/>
  <c r="BG501" i="2"/>
  <c r="BF501" i="2"/>
  <c r="T501" i="2"/>
  <c r="R501" i="2"/>
  <c r="P501" i="2"/>
  <c r="BI500" i="2"/>
  <c r="BH500" i="2"/>
  <c r="BG500" i="2"/>
  <c r="BF500" i="2"/>
  <c r="T500" i="2"/>
  <c r="R500" i="2"/>
  <c r="P500" i="2"/>
  <c r="BI499" i="2"/>
  <c r="BH499" i="2"/>
  <c r="BG499" i="2"/>
  <c r="BF499" i="2"/>
  <c r="T499" i="2"/>
  <c r="R499" i="2"/>
  <c r="P499" i="2"/>
  <c r="BI498" i="2"/>
  <c r="BH498" i="2"/>
  <c r="BG498" i="2"/>
  <c r="BF498" i="2"/>
  <c r="T498" i="2"/>
  <c r="R498" i="2"/>
  <c r="P498" i="2"/>
  <c r="BI497" i="2"/>
  <c r="BH497" i="2"/>
  <c r="BG497" i="2"/>
  <c r="BF497" i="2"/>
  <c r="T497" i="2"/>
  <c r="R497" i="2"/>
  <c r="P497" i="2"/>
  <c r="BI496" i="2"/>
  <c r="BH496" i="2"/>
  <c r="BG496" i="2"/>
  <c r="BF496" i="2"/>
  <c r="T496" i="2"/>
  <c r="R496" i="2"/>
  <c r="P496" i="2"/>
  <c r="BI495" i="2"/>
  <c r="BH495" i="2"/>
  <c r="BG495" i="2"/>
  <c r="BF495" i="2"/>
  <c r="T495" i="2"/>
  <c r="R495" i="2"/>
  <c r="P495" i="2"/>
  <c r="BI494" i="2"/>
  <c r="BH494" i="2"/>
  <c r="BG494" i="2"/>
  <c r="BF494" i="2"/>
  <c r="T494" i="2"/>
  <c r="R494" i="2"/>
  <c r="P494" i="2"/>
  <c r="BI493" i="2"/>
  <c r="BH493" i="2"/>
  <c r="BG493" i="2"/>
  <c r="BF493" i="2"/>
  <c r="T493" i="2"/>
  <c r="R493" i="2"/>
  <c r="P493" i="2"/>
  <c r="BI492" i="2"/>
  <c r="BH492" i="2"/>
  <c r="BG492" i="2"/>
  <c r="BF492" i="2"/>
  <c r="T492" i="2"/>
  <c r="R492" i="2"/>
  <c r="P492" i="2"/>
  <c r="BI491" i="2"/>
  <c r="BH491" i="2"/>
  <c r="BG491" i="2"/>
  <c r="BF491" i="2"/>
  <c r="T491" i="2"/>
  <c r="R491" i="2"/>
  <c r="P491" i="2"/>
  <c r="BI490" i="2"/>
  <c r="BH490" i="2"/>
  <c r="BG490" i="2"/>
  <c r="BF490" i="2"/>
  <c r="T490" i="2"/>
  <c r="R490" i="2"/>
  <c r="P490" i="2"/>
  <c r="BI489" i="2"/>
  <c r="BH489" i="2"/>
  <c r="BG489" i="2"/>
  <c r="BF489" i="2"/>
  <c r="T489" i="2"/>
  <c r="R489" i="2"/>
  <c r="P489" i="2"/>
  <c r="BI488" i="2"/>
  <c r="BH488" i="2"/>
  <c r="BG488" i="2"/>
  <c r="BF488" i="2"/>
  <c r="T488" i="2"/>
  <c r="R488" i="2"/>
  <c r="P488" i="2"/>
  <c r="BI487" i="2"/>
  <c r="BH487" i="2"/>
  <c r="BG487" i="2"/>
  <c r="BF487" i="2"/>
  <c r="T487" i="2"/>
  <c r="R487" i="2"/>
  <c r="P487" i="2"/>
  <c r="BI486" i="2"/>
  <c r="BH486" i="2"/>
  <c r="BG486" i="2"/>
  <c r="BF486" i="2"/>
  <c r="T486" i="2"/>
  <c r="R486" i="2"/>
  <c r="P486" i="2"/>
  <c r="BI485" i="2"/>
  <c r="BH485" i="2"/>
  <c r="BG485" i="2"/>
  <c r="BF485" i="2"/>
  <c r="T485" i="2"/>
  <c r="R485" i="2"/>
  <c r="P485" i="2"/>
  <c r="BI484" i="2"/>
  <c r="BH484" i="2"/>
  <c r="BG484" i="2"/>
  <c r="BF484" i="2"/>
  <c r="T484" i="2"/>
  <c r="R484" i="2"/>
  <c r="P484" i="2"/>
  <c r="BI483" i="2"/>
  <c r="BH483" i="2"/>
  <c r="BG483" i="2"/>
  <c r="BF483" i="2"/>
  <c r="T483" i="2"/>
  <c r="R483" i="2"/>
  <c r="P483" i="2"/>
  <c r="BI482" i="2"/>
  <c r="BH482" i="2"/>
  <c r="BG482" i="2"/>
  <c r="BF482" i="2"/>
  <c r="T482" i="2"/>
  <c r="R482" i="2"/>
  <c r="P482" i="2"/>
  <c r="BI481" i="2"/>
  <c r="BH481" i="2"/>
  <c r="BG481" i="2"/>
  <c r="BF481" i="2"/>
  <c r="T481" i="2"/>
  <c r="R481" i="2"/>
  <c r="P481" i="2"/>
  <c r="BI480" i="2"/>
  <c r="BH480" i="2"/>
  <c r="BG480" i="2"/>
  <c r="BF480" i="2"/>
  <c r="T480" i="2"/>
  <c r="R480" i="2"/>
  <c r="P480" i="2"/>
  <c r="BI479" i="2"/>
  <c r="BH479" i="2"/>
  <c r="BG479" i="2"/>
  <c r="BF479" i="2"/>
  <c r="T479" i="2"/>
  <c r="R479" i="2"/>
  <c r="P479" i="2"/>
  <c r="BI478" i="2"/>
  <c r="BH478" i="2"/>
  <c r="BG478" i="2"/>
  <c r="BF478" i="2"/>
  <c r="T478" i="2"/>
  <c r="R478" i="2"/>
  <c r="P478" i="2"/>
  <c r="BI477" i="2"/>
  <c r="BH477" i="2"/>
  <c r="BG477" i="2"/>
  <c r="BF477" i="2"/>
  <c r="T477" i="2"/>
  <c r="R477" i="2"/>
  <c r="P477" i="2"/>
  <c r="BI476" i="2"/>
  <c r="BH476" i="2"/>
  <c r="BG476" i="2"/>
  <c r="BF476" i="2"/>
  <c r="T476" i="2"/>
  <c r="R476" i="2"/>
  <c r="P476" i="2"/>
  <c r="BI475" i="2"/>
  <c r="BH475" i="2"/>
  <c r="BG475" i="2"/>
  <c r="BF475" i="2"/>
  <c r="T475" i="2"/>
  <c r="R475" i="2"/>
  <c r="P475" i="2"/>
  <c r="BI474" i="2"/>
  <c r="BH474" i="2"/>
  <c r="BG474" i="2"/>
  <c r="BF474" i="2"/>
  <c r="T474" i="2"/>
  <c r="R474" i="2"/>
  <c r="P474" i="2"/>
  <c r="BI473" i="2"/>
  <c r="BH473" i="2"/>
  <c r="BG473" i="2"/>
  <c r="BF473" i="2"/>
  <c r="T473" i="2"/>
  <c r="R473" i="2"/>
  <c r="P473" i="2"/>
  <c r="BI472" i="2"/>
  <c r="BH472" i="2"/>
  <c r="BG472" i="2"/>
  <c r="BF472" i="2"/>
  <c r="T472" i="2"/>
  <c r="R472" i="2"/>
  <c r="P472" i="2"/>
  <c r="BI471" i="2"/>
  <c r="BH471" i="2"/>
  <c r="BG471" i="2"/>
  <c r="BF471" i="2"/>
  <c r="T471" i="2"/>
  <c r="R471" i="2"/>
  <c r="P471" i="2"/>
  <c r="BI470" i="2"/>
  <c r="BH470" i="2"/>
  <c r="BG470" i="2"/>
  <c r="BF470" i="2"/>
  <c r="T470" i="2"/>
  <c r="R470" i="2"/>
  <c r="P470" i="2"/>
  <c r="BI468" i="2"/>
  <c r="BH468" i="2"/>
  <c r="BG468" i="2"/>
  <c r="BF468" i="2"/>
  <c r="T468" i="2"/>
  <c r="R468" i="2"/>
  <c r="P468" i="2"/>
  <c r="BI467" i="2"/>
  <c r="BH467" i="2"/>
  <c r="BG467" i="2"/>
  <c r="BF467" i="2"/>
  <c r="T467" i="2"/>
  <c r="R467" i="2"/>
  <c r="P467" i="2"/>
  <c r="BI466" i="2"/>
  <c r="BH466" i="2"/>
  <c r="BG466" i="2"/>
  <c r="BF466" i="2"/>
  <c r="T466" i="2"/>
  <c r="R466" i="2"/>
  <c r="P466" i="2"/>
  <c r="BI465" i="2"/>
  <c r="BH465" i="2"/>
  <c r="BG465" i="2"/>
  <c r="BF465" i="2"/>
  <c r="T465" i="2"/>
  <c r="R465" i="2"/>
  <c r="P465" i="2"/>
  <c r="BI464" i="2"/>
  <c r="BH464" i="2"/>
  <c r="BG464" i="2"/>
  <c r="BF464" i="2"/>
  <c r="T464" i="2"/>
  <c r="R464" i="2"/>
  <c r="P464" i="2"/>
  <c r="BI463" i="2"/>
  <c r="BH463" i="2"/>
  <c r="BG463" i="2"/>
  <c r="BF463" i="2"/>
  <c r="T463" i="2"/>
  <c r="R463" i="2"/>
  <c r="P463" i="2"/>
  <c r="BI462" i="2"/>
  <c r="BH462" i="2"/>
  <c r="BG462" i="2"/>
  <c r="BF462" i="2"/>
  <c r="T462" i="2"/>
  <c r="R462" i="2"/>
  <c r="P462" i="2"/>
  <c r="BI461" i="2"/>
  <c r="BH461" i="2"/>
  <c r="BG461" i="2"/>
  <c r="BF461" i="2"/>
  <c r="T461" i="2"/>
  <c r="R461" i="2"/>
  <c r="P461" i="2"/>
  <c r="BI460" i="2"/>
  <c r="BH460" i="2"/>
  <c r="BG460" i="2"/>
  <c r="BF460" i="2"/>
  <c r="T460" i="2"/>
  <c r="R460" i="2"/>
  <c r="P460" i="2"/>
  <c r="BI459" i="2"/>
  <c r="BH459" i="2"/>
  <c r="BG459" i="2"/>
  <c r="BF459" i="2"/>
  <c r="T459" i="2"/>
  <c r="R459" i="2"/>
  <c r="P459" i="2"/>
  <c r="BI456" i="2"/>
  <c r="BH456" i="2"/>
  <c r="BG456" i="2"/>
  <c r="BF456" i="2"/>
  <c r="T456" i="2"/>
  <c r="R456" i="2"/>
  <c r="P456" i="2"/>
  <c r="BI455" i="2"/>
  <c r="BH455" i="2"/>
  <c r="BG455" i="2"/>
  <c r="BF455" i="2"/>
  <c r="T455" i="2"/>
  <c r="R455" i="2"/>
  <c r="P455" i="2"/>
  <c r="BI454" i="2"/>
  <c r="BH454" i="2"/>
  <c r="BG454" i="2"/>
  <c r="BF454" i="2"/>
  <c r="T454" i="2"/>
  <c r="R454" i="2"/>
  <c r="P454" i="2"/>
  <c r="BI453" i="2"/>
  <c r="BH453" i="2"/>
  <c r="BG453" i="2"/>
  <c r="BF453" i="2"/>
  <c r="T453" i="2"/>
  <c r="R453" i="2"/>
  <c r="P453" i="2"/>
  <c r="BI452" i="2"/>
  <c r="BH452" i="2"/>
  <c r="BG452" i="2"/>
  <c r="BF452" i="2"/>
  <c r="T452" i="2"/>
  <c r="R452" i="2"/>
  <c r="P452" i="2"/>
  <c r="BI451" i="2"/>
  <c r="BH451" i="2"/>
  <c r="BG451" i="2"/>
  <c r="BF451" i="2"/>
  <c r="T451" i="2"/>
  <c r="R451" i="2"/>
  <c r="P451" i="2"/>
  <c r="BI448" i="2"/>
  <c r="BH448" i="2"/>
  <c r="BG448" i="2"/>
  <c r="BF448" i="2"/>
  <c r="T448" i="2"/>
  <c r="R448" i="2"/>
  <c r="P448" i="2"/>
  <c r="BI447" i="2"/>
  <c r="BH447" i="2"/>
  <c r="BG447" i="2"/>
  <c r="BF447" i="2"/>
  <c r="T447" i="2"/>
  <c r="R447" i="2"/>
  <c r="P447" i="2"/>
  <c r="BI444" i="2"/>
  <c r="BH444" i="2"/>
  <c r="BG444" i="2"/>
  <c r="BF444" i="2"/>
  <c r="T444" i="2"/>
  <c r="R444" i="2"/>
  <c r="P444" i="2"/>
  <c r="BI443" i="2"/>
  <c r="BH443" i="2"/>
  <c r="BG443" i="2"/>
  <c r="BF443" i="2"/>
  <c r="T443" i="2"/>
  <c r="R443" i="2"/>
  <c r="P443" i="2"/>
  <c r="BI442" i="2"/>
  <c r="BH442" i="2"/>
  <c r="BG442" i="2"/>
  <c r="BF442" i="2"/>
  <c r="T442" i="2"/>
  <c r="R442" i="2"/>
  <c r="P442" i="2"/>
  <c r="BI441" i="2"/>
  <c r="BH441" i="2"/>
  <c r="BG441" i="2"/>
  <c r="BF441" i="2"/>
  <c r="T441" i="2"/>
  <c r="R441" i="2"/>
  <c r="P441" i="2"/>
  <c r="BI440" i="2"/>
  <c r="BH440" i="2"/>
  <c r="BG440" i="2"/>
  <c r="BF440" i="2"/>
  <c r="T440" i="2"/>
  <c r="R440" i="2"/>
  <c r="P440" i="2"/>
  <c r="BI439" i="2"/>
  <c r="BH439" i="2"/>
  <c r="BG439" i="2"/>
  <c r="BF439" i="2"/>
  <c r="T439" i="2"/>
  <c r="R439" i="2"/>
  <c r="P439" i="2"/>
  <c r="BI434" i="2"/>
  <c r="BH434" i="2"/>
  <c r="BG434" i="2"/>
  <c r="BF434" i="2"/>
  <c r="T434" i="2"/>
  <c r="R434" i="2"/>
  <c r="P434" i="2"/>
  <c r="BI431" i="2"/>
  <c r="BH431" i="2"/>
  <c r="BG431" i="2"/>
  <c r="BF431" i="2"/>
  <c r="T431" i="2"/>
  <c r="R431" i="2"/>
  <c r="P431" i="2"/>
  <c r="BI425" i="2"/>
  <c r="BH425" i="2"/>
  <c r="BG425" i="2"/>
  <c r="BF425" i="2"/>
  <c r="T425" i="2"/>
  <c r="R425" i="2"/>
  <c r="P425" i="2"/>
  <c r="BI420" i="2"/>
  <c r="BH420" i="2"/>
  <c r="BG420" i="2"/>
  <c r="BF420" i="2"/>
  <c r="T420" i="2"/>
  <c r="R420" i="2"/>
  <c r="P420" i="2"/>
  <c r="BI412" i="2"/>
  <c r="BH412" i="2"/>
  <c r="BG412" i="2"/>
  <c r="BF412" i="2"/>
  <c r="T412" i="2"/>
  <c r="R412" i="2"/>
  <c r="P412" i="2"/>
  <c r="BI406" i="2"/>
  <c r="BH406" i="2"/>
  <c r="BG406" i="2"/>
  <c r="BF406" i="2"/>
  <c r="T406" i="2"/>
  <c r="R406" i="2"/>
  <c r="P406" i="2"/>
  <c r="BI398" i="2"/>
  <c r="BH398" i="2"/>
  <c r="BG398" i="2"/>
  <c r="BF398" i="2"/>
  <c r="T398" i="2"/>
  <c r="R398" i="2"/>
  <c r="P398" i="2"/>
  <c r="BI391" i="2"/>
  <c r="BH391" i="2"/>
  <c r="BG391" i="2"/>
  <c r="BF391" i="2"/>
  <c r="T391" i="2"/>
  <c r="R391" i="2"/>
  <c r="P391" i="2"/>
  <c r="BI385" i="2"/>
  <c r="BH385" i="2"/>
  <c r="BG385" i="2"/>
  <c r="BF385" i="2"/>
  <c r="T385" i="2"/>
  <c r="R385" i="2"/>
  <c r="P385" i="2"/>
  <c r="BI379" i="2"/>
  <c r="BH379" i="2"/>
  <c r="BG379" i="2"/>
  <c r="BF379" i="2"/>
  <c r="T379" i="2"/>
  <c r="R379" i="2"/>
  <c r="P379" i="2"/>
  <c r="BI373" i="2"/>
  <c r="BH373" i="2"/>
  <c r="BG373" i="2"/>
  <c r="BF373" i="2"/>
  <c r="T373" i="2"/>
  <c r="R373" i="2"/>
  <c r="P373" i="2"/>
  <c r="BI362" i="2"/>
  <c r="BH362" i="2"/>
  <c r="BG362" i="2"/>
  <c r="BF362" i="2"/>
  <c r="T362" i="2"/>
  <c r="R362" i="2"/>
  <c r="P362" i="2"/>
  <c r="BI359" i="2"/>
  <c r="BH359" i="2"/>
  <c r="BG359" i="2"/>
  <c r="BF359" i="2"/>
  <c r="T359" i="2"/>
  <c r="R359" i="2"/>
  <c r="P359" i="2"/>
  <c r="BI354" i="2"/>
  <c r="BH354" i="2"/>
  <c r="BG354" i="2"/>
  <c r="BF354" i="2"/>
  <c r="T354" i="2"/>
  <c r="R354" i="2"/>
  <c r="P354" i="2"/>
  <c r="BI348" i="2"/>
  <c r="BH348" i="2"/>
  <c r="BG348" i="2"/>
  <c r="BF348" i="2"/>
  <c r="T348" i="2"/>
  <c r="R348" i="2"/>
  <c r="P348" i="2"/>
  <c r="BI346" i="2"/>
  <c r="BH346" i="2"/>
  <c r="BG346" i="2"/>
  <c r="BF346" i="2"/>
  <c r="T346" i="2"/>
  <c r="R346" i="2"/>
  <c r="P346" i="2"/>
  <c r="BI341" i="2"/>
  <c r="BH341" i="2"/>
  <c r="BG341" i="2"/>
  <c r="BF341" i="2"/>
  <c r="T341" i="2"/>
  <c r="T335" i="2"/>
  <c r="R341" i="2"/>
  <c r="P341" i="2"/>
  <c r="P335" i="2"/>
  <c r="BI336" i="2"/>
  <c r="BH336" i="2"/>
  <c r="BG336" i="2"/>
  <c r="BF336" i="2"/>
  <c r="T336" i="2"/>
  <c r="R336" i="2"/>
  <c r="R335" i="2" s="1"/>
  <c r="P336" i="2"/>
  <c r="BI334" i="2"/>
  <c r="BH334" i="2"/>
  <c r="BG334" i="2"/>
  <c r="BF334" i="2"/>
  <c r="T334" i="2"/>
  <c r="R334" i="2"/>
  <c r="P334" i="2"/>
  <c r="BI333" i="2"/>
  <c r="BH333" i="2"/>
  <c r="BG333" i="2"/>
  <c r="BF333" i="2"/>
  <c r="T333" i="2"/>
  <c r="R333" i="2"/>
  <c r="P333" i="2"/>
  <c r="BI332" i="2"/>
  <c r="BH332" i="2"/>
  <c r="BG332" i="2"/>
  <c r="BF332" i="2"/>
  <c r="T332" i="2"/>
  <c r="R332" i="2"/>
  <c r="P332" i="2"/>
  <c r="BI331" i="2"/>
  <c r="BH331" i="2"/>
  <c r="BG331" i="2"/>
  <c r="BF331" i="2"/>
  <c r="T331" i="2"/>
  <c r="R331" i="2"/>
  <c r="P331" i="2"/>
  <c r="BI330" i="2"/>
  <c r="BH330" i="2"/>
  <c r="BG330" i="2"/>
  <c r="BF330" i="2"/>
  <c r="T330" i="2"/>
  <c r="R330" i="2"/>
  <c r="P330" i="2"/>
  <c r="BI329" i="2"/>
  <c r="BH329" i="2"/>
  <c r="BG329" i="2"/>
  <c r="BF329" i="2"/>
  <c r="T329" i="2"/>
  <c r="R329" i="2"/>
  <c r="P329" i="2"/>
  <c r="BI325" i="2"/>
  <c r="BH325" i="2"/>
  <c r="BG325" i="2"/>
  <c r="BF325" i="2"/>
  <c r="T325" i="2"/>
  <c r="R325" i="2"/>
  <c r="P325" i="2"/>
  <c r="BI321" i="2"/>
  <c r="BH321" i="2"/>
  <c r="BG321" i="2"/>
  <c r="BF321" i="2"/>
  <c r="T321" i="2"/>
  <c r="R321" i="2"/>
  <c r="P321" i="2"/>
  <c r="BI313" i="2"/>
  <c r="BH313" i="2"/>
  <c r="BG313" i="2"/>
  <c r="BF313" i="2"/>
  <c r="T313" i="2"/>
  <c r="R313" i="2"/>
  <c r="P313" i="2"/>
  <c r="BI306" i="2"/>
  <c r="BH306" i="2"/>
  <c r="BG306" i="2"/>
  <c r="BF306" i="2"/>
  <c r="T306" i="2"/>
  <c r="R306" i="2"/>
  <c r="P306" i="2"/>
  <c r="BI303" i="2"/>
  <c r="BH303" i="2"/>
  <c r="BG303" i="2"/>
  <c r="BF303" i="2"/>
  <c r="T303" i="2"/>
  <c r="R303" i="2"/>
  <c r="P303" i="2"/>
  <c r="BI297" i="2"/>
  <c r="BH297" i="2"/>
  <c r="BG297" i="2"/>
  <c r="BF297" i="2"/>
  <c r="T297" i="2"/>
  <c r="R297" i="2"/>
  <c r="P297" i="2"/>
  <c r="BI292" i="2"/>
  <c r="BH292" i="2"/>
  <c r="BG292" i="2"/>
  <c r="BF292" i="2"/>
  <c r="T292" i="2"/>
  <c r="R292" i="2"/>
  <c r="P292" i="2"/>
  <c r="BI282" i="2"/>
  <c r="BH282" i="2"/>
  <c r="BG282" i="2"/>
  <c r="BF282" i="2"/>
  <c r="T282" i="2"/>
  <c r="R282" i="2"/>
  <c r="P282" i="2"/>
  <c r="BI278" i="2"/>
  <c r="BH278" i="2"/>
  <c r="BG278" i="2"/>
  <c r="BF278" i="2"/>
  <c r="T278" i="2"/>
  <c r="R278" i="2"/>
  <c r="P278" i="2"/>
  <c r="BI273" i="2"/>
  <c r="BH273" i="2"/>
  <c r="BG273" i="2"/>
  <c r="BF273" i="2"/>
  <c r="T273" i="2"/>
  <c r="R273" i="2"/>
  <c r="P273" i="2"/>
  <c r="BI268" i="2"/>
  <c r="BH268" i="2"/>
  <c r="BG268" i="2"/>
  <c r="BF268" i="2"/>
  <c r="T268" i="2"/>
  <c r="R268" i="2"/>
  <c r="P268" i="2"/>
  <c r="BI259" i="2"/>
  <c r="BH259" i="2"/>
  <c r="BG259" i="2"/>
  <c r="BF259" i="2"/>
  <c r="T259" i="2"/>
  <c r="R259" i="2"/>
  <c r="P259" i="2"/>
  <c r="BI254" i="2"/>
  <c r="BH254" i="2"/>
  <c r="BG254" i="2"/>
  <c r="BF254" i="2"/>
  <c r="T254" i="2"/>
  <c r="R254" i="2"/>
  <c r="P254" i="2"/>
  <c r="BI252" i="2"/>
  <c r="BH252" i="2"/>
  <c r="BG252" i="2"/>
  <c r="BF252" i="2"/>
  <c r="T252" i="2"/>
  <c r="R252" i="2"/>
  <c r="P252" i="2"/>
  <c r="BI250" i="2"/>
  <c r="BH250" i="2"/>
  <c r="BG250" i="2"/>
  <c r="BF250" i="2"/>
  <c r="T250" i="2"/>
  <c r="R250" i="2"/>
  <c r="P250" i="2"/>
  <c r="BI249" i="2"/>
  <c r="BH249" i="2"/>
  <c r="BG249" i="2"/>
  <c r="BF249" i="2"/>
  <c r="T249" i="2"/>
  <c r="R249" i="2"/>
  <c r="P249" i="2"/>
  <c r="BI248" i="2"/>
  <c r="BH248" i="2"/>
  <c r="BG248" i="2"/>
  <c r="BF248" i="2"/>
  <c r="T248" i="2"/>
  <c r="R248" i="2"/>
  <c r="P248" i="2"/>
  <c r="BI247" i="2"/>
  <c r="BH247" i="2"/>
  <c r="BG247" i="2"/>
  <c r="BF247" i="2"/>
  <c r="T247" i="2"/>
  <c r="R247" i="2"/>
  <c r="P247" i="2"/>
  <c r="BI246" i="2"/>
  <c r="BH246" i="2"/>
  <c r="BG246" i="2"/>
  <c r="BF246" i="2"/>
  <c r="T246" i="2"/>
  <c r="R246" i="2"/>
  <c r="P246" i="2"/>
  <c r="BI245" i="2"/>
  <c r="BH245" i="2"/>
  <c r="BG245" i="2"/>
  <c r="BF245" i="2"/>
  <c r="T245" i="2"/>
  <c r="R245" i="2"/>
  <c r="P245" i="2"/>
  <c r="BI239" i="2"/>
  <c r="BH239" i="2"/>
  <c r="BG239" i="2"/>
  <c r="BF239" i="2"/>
  <c r="T239" i="2"/>
  <c r="R239" i="2"/>
  <c r="P239" i="2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26" i="2"/>
  <c r="BH226" i="2"/>
  <c r="BG226" i="2"/>
  <c r="BF226" i="2"/>
  <c r="T226" i="2"/>
  <c r="R226" i="2"/>
  <c r="P226" i="2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96" i="2"/>
  <c r="BH196" i="2"/>
  <c r="BG196" i="2"/>
  <c r="BF196" i="2"/>
  <c r="T196" i="2"/>
  <c r="R196" i="2"/>
  <c r="P196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3" i="2"/>
  <c r="BH183" i="2"/>
  <c r="BG183" i="2"/>
  <c r="BF183" i="2"/>
  <c r="T183" i="2"/>
  <c r="R183" i="2"/>
  <c r="P183" i="2"/>
  <c r="BI176" i="2"/>
  <c r="BH176" i="2"/>
  <c r="BG176" i="2"/>
  <c r="BF176" i="2"/>
  <c r="T176" i="2"/>
  <c r="R176" i="2"/>
  <c r="P176" i="2"/>
  <c r="BI164" i="2"/>
  <c r="BH164" i="2"/>
  <c r="BG164" i="2"/>
  <c r="BF164" i="2"/>
  <c r="T164" i="2"/>
  <c r="R164" i="2"/>
  <c r="P164" i="2"/>
  <c r="BI157" i="2"/>
  <c r="BH157" i="2"/>
  <c r="BG157" i="2"/>
  <c r="BF157" i="2"/>
  <c r="T157" i="2"/>
  <c r="R157" i="2"/>
  <c r="P157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39" i="2"/>
  <c r="BH139" i="2"/>
  <c r="BG139" i="2"/>
  <c r="BF139" i="2"/>
  <c r="T139" i="2"/>
  <c r="R139" i="2"/>
  <c r="P139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J124" i="2"/>
  <c r="J123" i="2"/>
  <c r="F123" i="2"/>
  <c r="F121" i="2"/>
  <c r="E119" i="2"/>
  <c r="J92" i="2"/>
  <c r="J91" i="2"/>
  <c r="F91" i="2"/>
  <c r="F89" i="2"/>
  <c r="E87" i="2"/>
  <c r="J18" i="2"/>
  <c r="E18" i="2"/>
  <c r="F124" i="2" s="1"/>
  <c r="J17" i="2"/>
  <c r="J12" i="2"/>
  <c r="J89" i="2"/>
  <c r="E7" i="2"/>
  <c r="E85" i="2"/>
  <c r="L90" i="1"/>
  <c r="AM90" i="1"/>
  <c r="AM89" i="1"/>
  <c r="L89" i="1"/>
  <c r="AM87" i="1"/>
  <c r="L87" i="1"/>
  <c r="L85" i="1"/>
  <c r="L84" i="1"/>
  <c r="J532" i="2"/>
  <c r="BK502" i="2"/>
  <c r="BK483" i="2"/>
  <c r="J453" i="2"/>
  <c r="BK346" i="2"/>
  <c r="BK176" i="2"/>
  <c r="J506" i="2"/>
  <c r="J483" i="2"/>
  <c r="BK470" i="2"/>
  <c r="BK431" i="2"/>
  <c r="BK336" i="2"/>
  <c r="J268" i="2"/>
  <c r="BK130" i="2"/>
  <c r="BK547" i="2"/>
  <c r="BK506" i="2"/>
  <c r="BK481" i="2"/>
  <c r="BK447" i="2"/>
  <c r="J354" i="2"/>
  <c r="J196" i="2"/>
  <c r="J558" i="2"/>
  <c r="J497" i="2"/>
  <c r="BK484" i="2"/>
  <c r="BK412" i="2"/>
  <c r="J282" i="2"/>
  <c r="BK202" i="2"/>
  <c r="BK532" i="2"/>
  <c r="J496" i="2"/>
  <c r="BK479" i="2"/>
  <c r="J442" i="2"/>
  <c r="J313" i="2"/>
  <c r="BK196" i="2"/>
  <c r="BK477" i="2"/>
  <c r="J455" i="2"/>
  <c r="BK379" i="2"/>
  <c r="J215" i="2"/>
  <c r="BK131" i="2"/>
  <c r="BK452" i="2"/>
  <c r="J278" i="2"/>
  <c r="J143" i="2"/>
  <c r="J128" i="3"/>
  <c r="BK139" i="3"/>
  <c r="BK156" i="3"/>
  <c r="J151" i="3"/>
  <c r="J132" i="3"/>
  <c r="BK508" i="2"/>
  <c r="J490" i="2"/>
  <c r="J452" i="2"/>
  <c r="BK354" i="2"/>
  <c r="BK237" i="2"/>
  <c r="J512" i="2"/>
  <c r="J491" i="2"/>
  <c r="BK466" i="2"/>
  <c r="BK453" i="2"/>
  <c r="J362" i="2"/>
  <c r="J252" i="2"/>
  <c r="AS94" i="1"/>
  <c r="BK480" i="2"/>
  <c r="J373" i="2"/>
  <c r="BK204" i="2"/>
  <c r="BK132" i="2"/>
  <c r="J502" i="2"/>
  <c r="J479" i="2"/>
  <c r="J332" i="2"/>
  <c r="J245" i="2"/>
  <c r="J533" i="2"/>
  <c r="BK493" i="2"/>
  <c r="J468" i="2"/>
  <c r="J398" i="2"/>
  <c r="BK306" i="2"/>
  <c r="J200" i="2"/>
  <c r="J482" i="2"/>
  <c r="J459" i="2"/>
  <c r="BK259" i="2"/>
  <c r="BK139" i="2"/>
  <c r="J456" i="2"/>
  <c r="J333" i="2"/>
  <c r="BK200" i="2"/>
  <c r="BK151" i="3"/>
  <c r="BK128" i="3"/>
  <c r="BK132" i="3"/>
  <c r="J127" i="3"/>
  <c r="J141" i="3"/>
  <c r="J538" i="2"/>
  <c r="BK501" i="2"/>
  <c r="BK472" i="2"/>
  <c r="J443" i="2"/>
  <c r="BK303" i="2"/>
  <c r="BK533" i="2"/>
  <c r="BK499" i="2"/>
  <c r="J472" i="2"/>
  <c r="BK451" i="2"/>
  <c r="BK333" i="2"/>
  <c r="BK238" i="2"/>
  <c r="BK555" i="2"/>
  <c r="J507" i="2"/>
  <c r="BK497" i="2"/>
  <c r="BK474" i="2"/>
  <c r="BK359" i="2"/>
  <c r="J191" i="2"/>
  <c r="BK524" i="2"/>
  <c r="J495" i="2"/>
  <c r="BK440" i="2"/>
  <c r="J297" i="2"/>
  <c r="J204" i="2"/>
  <c r="J514" i="2"/>
  <c r="J486" i="2"/>
  <c r="J434" i="2"/>
  <c r="BK252" i="2"/>
  <c r="J176" i="2"/>
  <c r="BK475" i="2"/>
  <c r="J441" i="2"/>
  <c r="BK278" i="2"/>
  <c r="BK213" i="2"/>
  <c r="BK467" i="2"/>
  <c r="BK362" i="2"/>
  <c r="J259" i="2"/>
  <c r="J129" i="3"/>
  <c r="J158" i="3"/>
  <c r="J153" i="3"/>
  <c r="BK129" i="3"/>
  <c r="BK154" i="3"/>
  <c r="J542" i="2"/>
  <c r="BK495" i="2"/>
  <c r="J474" i="2"/>
  <c r="J444" i="2"/>
  <c r="BK334" i="2"/>
  <c r="J213" i="2"/>
  <c r="J509" i="2"/>
  <c r="BK488" i="2"/>
  <c r="BK463" i="2"/>
  <c r="BK442" i="2"/>
  <c r="J346" i="2"/>
  <c r="BK273" i="2"/>
  <c r="BK133" i="2"/>
  <c r="BK528" i="2"/>
  <c r="BK505" i="2"/>
  <c r="J451" i="2"/>
  <c r="J273" i="2"/>
  <c r="BK190" i="2"/>
  <c r="BK516" i="2"/>
  <c r="J485" i="2"/>
  <c r="J334" i="2"/>
  <c r="BK254" i="2"/>
  <c r="J145" i="2"/>
  <c r="J520" i="2"/>
  <c r="J487" i="2"/>
  <c r="BK464" i="2"/>
  <c r="BK420" i="2"/>
  <c r="BK341" i="2"/>
  <c r="J238" i="2"/>
  <c r="BK485" i="2"/>
  <c r="J464" i="2"/>
  <c r="J391" i="2"/>
  <c r="BK245" i="2"/>
  <c r="BK468" i="2"/>
  <c r="BK425" i="2"/>
  <c r="J336" i="2"/>
  <c r="J190" i="2"/>
  <c r="BK127" i="3"/>
  <c r="J134" i="3"/>
  <c r="BK159" i="3"/>
  <c r="J159" i="3"/>
  <c r="BK520" i="2"/>
  <c r="J492" i="2"/>
  <c r="BK461" i="2"/>
  <c r="BK406" i="2"/>
  <c r="J321" i="2"/>
  <c r="BK552" i="2"/>
  <c r="J493" i="2"/>
  <c r="BK476" i="2"/>
  <c r="J460" i="2"/>
  <c r="J412" i="2"/>
  <c r="BK297" i="2"/>
  <c r="J247" i="2"/>
  <c r="J552" i="2"/>
  <c r="BK514" i="2"/>
  <c r="J488" i="2"/>
  <c r="BK473" i="2"/>
  <c r="BK321" i="2"/>
  <c r="J202" i="2"/>
  <c r="J130" i="2"/>
  <c r="J498" i="2"/>
  <c r="J466" i="2"/>
  <c r="J329" i="2"/>
  <c r="BK250" i="2"/>
  <c r="J131" i="2"/>
  <c r="BK507" i="2"/>
  <c r="J484" i="2"/>
  <c r="J454" i="2"/>
  <c r="BK385" i="2"/>
  <c r="J249" i="2"/>
  <c r="BK157" i="2"/>
  <c r="BK465" i="2"/>
  <c r="BK448" i="2"/>
  <c r="J330" i="2"/>
  <c r="J237" i="2"/>
  <c r="J465" i="2"/>
  <c r="J385" i="2"/>
  <c r="BK292" i="2"/>
  <c r="J136" i="3"/>
  <c r="BK146" i="3"/>
  <c r="J140" i="3"/>
  <c r="BK144" i="3"/>
  <c r="J539" i="2"/>
  <c r="J499" i="2"/>
  <c r="J470" i="2"/>
  <c r="J420" i="2"/>
  <c r="BK330" i="2"/>
  <c r="J157" i="2"/>
  <c r="BK500" i="2"/>
  <c r="J475" i="2"/>
  <c r="BK456" i="2"/>
  <c r="BK391" i="2"/>
  <c r="BK329" i="2"/>
  <c r="BK249" i="2"/>
  <c r="BK558" i="2"/>
  <c r="J524" i="2"/>
  <c r="BK498" i="2"/>
  <c r="J476" i="2"/>
  <c r="J406" i="2"/>
  <c r="BK226" i="2"/>
  <c r="BK143" i="2"/>
  <c r="J555" i="2"/>
  <c r="BK496" i="2"/>
  <c r="BK444" i="2"/>
  <c r="J306" i="2"/>
  <c r="BK247" i="2"/>
  <c r="BK538" i="2"/>
  <c r="J505" i="2"/>
  <c r="J477" i="2"/>
  <c r="J447" i="2"/>
  <c r="J348" i="2"/>
  <c r="BK239" i="2"/>
  <c r="BK486" i="2"/>
  <c r="J473" i="2"/>
  <c r="BK454" i="2"/>
  <c r="BK313" i="2"/>
  <c r="J183" i="2"/>
  <c r="BK462" i="2"/>
  <c r="J379" i="2"/>
  <c r="BK246" i="2"/>
  <c r="BK153" i="3"/>
  <c r="J156" i="3"/>
  <c r="J148" i="3"/>
  <c r="J146" i="3"/>
  <c r="BK148" i="3"/>
  <c r="J547" i="2"/>
  <c r="BK503" i="2"/>
  <c r="BK478" i="2"/>
  <c r="BK459" i="2"/>
  <c r="BK332" i="2"/>
  <c r="BK191" i="2"/>
  <c r="J508" i="2"/>
  <c r="BK490" i="2"/>
  <c r="J471" i="2"/>
  <c r="BK455" i="2"/>
  <c r="BK373" i="2"/>
  <c r="J292" i="2"/>
  <c r="BK145" i="2"/>
  <c r="BK542" i="2"/>
  <c r="J500" i="2"/>
  <c r="J478" i="2"/>
  <c r="J431" i="2"/>
  <c r="J250" i="2"/>
  <c r="BK164" i="2"/>
  <c r="J503" i="2"/>
  <c r="BK491" i="2"/>
  <c r="BK439" i="2"/>
  <c r="BK268" i="2"/>
  <c r="J133" i="2"/>
  <c r="BK509" i="2"/>
  <c r="J489" i="2"/>
  <c r="BK460" i="2"/>
  <c r="J440" i="2"/>
  <c r="BK325" i="2"/>
  <c r="BK183" i="2"/>
  <c r="J481" i="2"/>
  <c r="J462" i="2"/>
  <c r="BK331" i="2"/>
  <c r="J248" i="2"/>
  <c r="J132" i="2"/>
  <c r="J439" i="2"/>
  <c r="J341" i="2"/>
  <c r="BK215" i="2"/>
  <c r="BK143" i="3"/>
  <c r="BK140" i="3"/>
  <c r="BK134" i="3"/>
  <c r="J139" i="3"/>
  <c r="BK136" i="3"/>
  <c r="J516" i="2"/>
  <c r="BK494" i="2"/>
  <c r="BK471" i="2"/>
  <c r="BK398" i="2"/>
  <c r="BK282" i="2"/>
  <c r="BK539" i="2"/>
  <c r="J501" i="2"/>
  <c r="BK482" i="2"/>
  <c r="J461" i="2"/>
  <c r="J425" i="2"/>
  <c r="J331" i="2"/>
  <c r="J164" i="2"/>
  <c r="BK549" i="2"/>
  <c r="BK512" i="2"/>
  <c r="BK487" i="2"/>
  <c r="BK441" i="2"/>
  <c r="J254" i="2"/>
  <c r="J139" i="2"/>
  <c r="J549" i="2"/>
  <c r="BK492" i="2"/>
  <c r="BK443" i="2"/>
  <c r="J303" i="2"/>
  <c r="J239" i="2"/>
  <c r="J528" i="2"/>
  <c r="J494" i="2"/>
  <c r="J480" i="2"/>
  <c r="J448" i="2"/>
  <c r="J359" i="2"/>
  <c r="J246" i="2"/>
  <c r="BK489" i="2"/>
  <c r="J467" i="2"/>
  <c r="BK434" i="2"/>
  <c r="J325" i="2"/>
  <c r="J226" i="2"/>
  <c r="J463" i="2"/>
  <c r="BK348" i="2"/>
  <c r="BK248" i="2"/>
  <c r="BK158" i="3"/>
  <c r="J154" i="3"/>
  <c r="BK141" i="3"/>
  <c r="J144" i="3"/>
  <c r="J143" i="3"/>
  <c r="BK129" i="2" l="1"/>
  <c r="J129" i="2" s="1"/>
  <c r="J98" i="2" s="1"/>
  <c r="P345" i="2"/>
  <c r="P358" i="2"/>
  <c r="P513" i="2"/>
  <c r="P438" i="2"/>
  <c r="BK537" i="2"/>
  <c r="J537" i="2" s="1"/>
  <c r="J104" i="2" s="1"/>
  <c r="P554" i="2"/>
  <c r="P553" i="2"/>
  <c r="R129" i="2"/>
  <c r="BK345" i="2"/>
  <c r="J345" i="2"/>
  <c r="J100" i="2"/>
  <c r="BK358" i="2"/>
  <c r="J358" i="2" s="1"/>
  <c r="J101" i="2" s="1"/>
  <c r="BK513" i="2"/>
  <c r="J513" i="2"/>
  <c r="J103" i="2" s="1"/>
  <c r="BK554" i="2"/>
  <c r="BK553" i="2"/>
  <c r="J553" i="2" s="1"/>
  <c r="J106" i="2" s="1"/>
  <c r="BK438" i="2"/>
  <c r="J438" i="2" s="1"/>
  <c r="J102" i="2" s="1"/>
  <c r="R537" i="2"/>
  <c r="R554" i="2"/>
  <c r="R553" i="2"/>
  <c r="P126" i="3"/>
  <c r="P125" i="3" s="1"/>
  <c r="T131" i="3"/>
  <c r="T130" i="3" s="1"/>
  <c r="P129" i="2"/>
  <c r="P128" i="2" s="1"/>
  <c r="P127" i="2" s="1"/>
  <c r="AU95" i="1" s="1"/>
  <c r="R345" i="2"/>
  <c r="T358" i="2"/>
  <c r="R513" i="2"/>
  <c r="T126" i="3"/>
  <c r="T125" i="3"/>
  <c r="T138" i="3"/>
  <c r="T137" i="3"/>
  <c r="BK150" i="3"/>
  <c r="BK149" i="3" s="1"/>
  <c r="J149" i="3" s="1"/>
  <c r="J103" i="3" s="1"/>
  <c r="T438" i="2"/>
  <c r="P537" i="2"/>
  <c r="R126" i="3"/>
  <c r="R125" i="3"/>
  <c r="BK131" i="3"/>
  <c r="BK130" i="3" s="1"/>
  <c r="J130" i="3" s="1"/>
  <c r="J99" i="3" s="1"/>
  <c r="P138" i="3"/>
  <c r="P137" i="3"/>
  <c r="P150" i="3"/>
  <c r="P149" i="3"/>
  <c r="T129" i="2"/>
  <c r="T128" i="2" s="1"/>
  <c r="T127" i="2" s="1"/>
  <c r="T345" i="2"/>
  <c r="R358" i="2"/>
  <c r="T513" i="2"/>
  <c r="BK126" i="3"/>
  <c r="J126" i="3"/>
  <c r="J98" i="3"/>
  <c r="R131" i="3"/>
  <c r="R130" i="3" s="1"/>
  <c r="BK138" i="3"/>
  <c r="BK137" i="3"/>
  <c r="J137" i="3"/>
  <c r="J101" i="3" s="1"/>
  <c r="R150" i="3"/>
  <c r="R149" i="3"/>
  <c r="R438" i="2"/>
  <c r="T537" i="2"/>
  <c r="T554" i="2"/>
  <c r="T553" i="2"/>
  <c r="P131" i="3"/>
  <c r="P130" i="3" s="1"/>
  <c r="R138" i="3"/>
  <c r="R137" i="3"/>
  <c r="T150" i="3"/>
  <c r="T149" i="3" s="1"/>
  <c r="BK551" i="2"/>
  <c r="J551" i="2"/>
  <c r="J105" i="2"/>
  <c r="BK335" i="2"/>
  <c r="J335" i="2"/>
  <c r="J99" i="2"/>
  <c r="J554" i="2"/>
  <c r="J107" i="2" s="1"/>
  <c r="E114" i="3"/>
  <c r="BE140" i="3"/>
  <c r="BE146" i="3"/>
  <c r="BE153" i="3"/>
  <c r="BE136" i="3"/>
  <c r="BE139" i="3"/>
  <c r="BE143" i="3"/>
  <c r="BE154" i="3"/>
  <c r="J89" i="3"/>
  <c r="BE128" i="3"/>
  <c r="BE144" i="3"/>
  <c r="BE151" i="3"/>
  <c r="BE156" i="3"/>
  <c r="BE159" i="3"/>
  <c r="BE127" i="3"/>
  <c r="BE132" i="3"/>
  <c r="BE129" i="3"/>
  <c r="BE134" i="3"/>
  <c r="BE141" i="3"/>
  <c r="BE148" i="3"/>
  <c r="F92" i="3"/>
  <c r="BE158" i="3"/>
  <c r="F92" i="2"/>
  <c r="BE130" i="2"/>
  <c r="BE131" i="2"/>
  <c r="BE196" i="2"/>
  <c r="BE213" i="2"/>
  <c r="BE306" i="2"/>
  <c r="BE391" i="2"/>
  <c r="BE472" i="2"/>
  <c r="BE473" i="2"/>
  <c r="BE474" i="2"/>
  <c r="BE475" i="2"/>
  <c r="BE476" i="2"/>
  <c r="BE477" i="2"/>
  <c r="BE478" i="2"/>
  <c r="BE479" i="2"/>
  <c r="E117" i="2"/>
  <c r="BE190" i="2"/>
  <c r="BE202" i="2"/>
  <c r="BE239" i="2"/>
  <c r="BE341" i="2"/>
  <c r="BE346" i="2"/>
  <c r="BE398" i="2"/>
  <c r="BE406" i="2"/>
  <c r="BE412" i="2"/>
  <c r="BE420" i="2"/>
  <c r="BE425" i="2"/>
  <c r="BE442" i="2"/>
  <c r="BE443" i="2"/>
  <c r="BE444" i="2"/>
  <c r="BE447" i="2"/>
  <c r="BE452" i="2"/>
  <c r="BE453" i="2"/>
  <c r="BE480" i="2"/>
  <c r="BE484" i="2"/>
  <c r="BE488" i="2"/>
  <c r="BE490" i="2"/>
  <c r="BE132" i="2"/>
  <c r="BE133" i="2"/>
  <c r="BE139" i="2"/>
  <c r="BE143" i="2"/>
  <c r="BE145" i="2"/>
  <c r="BE191" i="2"/>
  <c r="BE268" i="2"/>
  <c r="BE273" i="2"/>
  <c r="BE282" i="2"/>
  <c r="BE292" i="2"/>
  <c r="BE297" i="2"/>
  <c r="BE303" i="2"/>
  <c r="BE485" i="2"/>
  <c r="BE498" i="2"/>
  <c r="BE503" i="2"/>
  <c r="BE506" i="2"/>
  <c r="BE508" i="2"/>
  <c r="BE512" i="2"/>
  <c r="BE516" i="2"/>
  <c r="BE539" i="2"/>
  <c r="J121" i="2"/>
  <c r="BE164" i="2"/>
  <c r="BE176" i="2"/>
  <c r="BE183" i="2"/>
  <c r="BE226" i="2"/>
  <c r="BE237" i="2"/>
  <c r="BE238" i="2"/>
  <c r="BE354" i="2"/>
  <c r="BE373" i="2"/>
  <c r="BE431" i="2"/>
  <c r="BE434" i="2"/>
  <c r="BE455" i="2"/>
  <c r="BE456" i="2"/>
  <c r="BE459" i="2"/>
  <c r="BE460" i="2"/>
  <c r="BE461" i="2"/>
  <c r="BE462" i="2"/>
  <c r="BE463" i="2"/>
  <c r="BE464" i="2"/>
  <c r="BE470" i="2"/>
  <c r="BE471" i="2"/>
  <c r="BE483" i="2"/>
  <c r="BE493" i="2"/>
  <c r="BE496" i="2"/>
  <c r="BE500" i="2"/>
  <c r="BE505" i="2"/>
  <c r="BE509" i="2"/>
  <c r="BE514" i="2"/>
  <c r="BE532" i="2"/>
  <c r="BE549" i="2"/>
  <c r="BE555" i="2"/>
  <c r="BE157" i="2"/>
  <c r="BE200" i="2"/>
  <c r="BE215" i="2"/>
  <c r="BE259" i="2"/>
  <c r="BE329" i="2"/>
  <c r="BE330" i="2"/>
  <c r="BE331" i="2"/>
  <c r="BE332" i="2"/>
  <c r="BE333" i="2"/>
  <c r="BE334" i="2"/>
  <c r="BE336" i="2"/>
  <c r="BE379" i="2"/>
  <c r="BE385" i="2"/>
  <c r="BE486" i="2"/>
  <c r="BE494" i="2"/>
  <c r="BE499" i="2"/>
  <c r="BE501" i="2"/>
  <c r="BE502" i="2"/>
  <c r="BE520" i="2"/>
  <c r="BE524" i="2"/>
  <c r="BE538" i="2"/>
  <c r="BE552" i="2"/>
  <c r="BE558" i="2"/>
  <c r="BE278" i="2"/>
  <c r="BE313" i="2"/>
  <c r="BE321" i="2"/>
  <c r="BE325" i="2"/>
  <c r="BE454" i="2"/>
  <c r="BE481" i="2"/>
  <c r="BE487" i="2"/>
  <c r="BE492" i="2"/>
  <c r="BE495" i="2"/>
  <c r="BE507" i="2"/>
  <c r="BE542" i="2"/>
  <c r="BE204" i="2"/>
  <c r="BE245" i="2"/>
  <c r="BE246" i="2"/>
  <c r="BE247" i="2"/>
  <c r="BE248" i="2"/>
  <c r="BE249" i="2"/>
  <c r="BE250" i="2"/>
  <c r="BE252" i="2"/>
  <c r="BE254" i="2"/>
  <c r="BE348" i="2"/>
  <c r="BE359" i="2"/>
  <c r="BE362" i="2"/>
  <c r="BE439" i="2"/>
  <c r="BE440" i="2"/>
  <c r="BE441" i="2"/>
  <c r="BE448" i="2"/>
  <c r="BE451" i="2"/>
  <c r="BE465" i="2"/>
  <c r="BE466" i="2"/>
  <c r="BE467" i="2"/>
  <c r="BE468" i="2"/>
  <c r="BE482" i="2"/>
  <c r="BE489" i="2"/>
  <c r="BE491" i="2"/>
  <c r="BE497" i="2"/>
  <c r="BE528" i="2"/>
  <c r="BE533" i="2"/>
  <c r="BE547" i="2"/>
  <c r="F36" i="2"/>
  <c r="BC95" i="1" s="1"/>
  <c r="J34" i="3"/>
  <c r="AW96" i="1" s="1"/>
  <c r="F37" i="3"/>
  <c r="BD96" i="1"/>
  <c r="F37" i="2"/>
  <c r="BD95" i="1" s="1"/>
  <c r="F36" i="3"/>
  <c r="BC96" i="1" s="1"/>
  <c r="F35" i="3"/>
  <c r="BB96" i="1" s="1"/>
  <c r="F34" i="3"/>
  <c r="BA96" i="1"/>
  <c r="J34" i="2"/>
  <c r="AW95" i="1" s="1"/>
  <c r="F34" i="2"/>
  <c r="BA95" i="1" s="1"/>
  <c r="F35" i="2"/>
  <c r="BB95" i="1" s="1"/>
  <c r="R128" i="2" l="1"/>
  <c r="R127" i="2" s="1"/>
  <c r="R124" i="3"/>
  <c r="T124" i="3"/>
  <c r="P124" i="3"/>
  <c r="AU96" i="1" s="1"/>
  <c r="AU94" i="1" s="1"/>
  <c r="BK128" i="2"/>
  <c r="BK127" i="2" s="1"/>
  <c r="J127" i="2" s="1"/>
  <c r="J96" i="2" s="1"/>
  <c r="J128" i="2"/>
  <c r="J97" i="2" s="1"/>
  <c r="BK125" i="3"/>
  <c r="J125" i="3"/>
  <c r="J97" i="3"/>
  <c r="J131" i="3"/>
  <c r="J100" i="3" s="1"/>
  <c r="J150" i="3"/>
  <c r="J104" i="3"/>
  <c r="J138" i="3"/>
  <c r="J102" i="3"/>
  <c r="BC94" i="1"/>
  <c r="AY94" i="1"/>
  <c r="F33" i="3"/>
  <c r="AZ96" i="1" s="1"/>
  <c r="F33" i="2"/>
  <c r="AZ95" i="1" s="1"/>
  <c r="BB94" i="1"/>
  <c r="W31" i="1" s="1"/>
  <c r="BA94" i="1"/>
  <c r="W30" i="1"/>
  <c r="J33" i="2"/>
  <c r="AV95" i="1" s="1"/>
  <c r="AT95" i="1" s="1"/>
  <c r="BD94" i="1"/>
  <c r="W33" i="1"/>
  <c r="J33" i="3"/>
  <c r="AV96" i="1"/>
  <c r="AT96" i="1"/>
  <c r="BK124" i="3" l="1"/>
  <c r="J124" i="3"/>
  <c r="J96" i="3"/>
  <c r="AW94" i="1"/>
  <c r="AK30" i="1" s="1"/>
  <c r="J30" i="2"/>
  <c r="AG95" i="1" s="1"/>
  <c r="AZ94" i="1"/>
  <c r="W29" i="1" s="1"/>
  <c r="W32" i="1"/>
  <c r="AX94" i="1"/>
  <c r="J39" i="2" l="1"/>
  <c r="AN95" i="1"/>
  <c r="J30" i="3"/>
  <c r="AG96" i="1" s="1"/>
  <c r="AV94" i="1"/>
  <c r="AK29" i="1" s="1"/>
  <c r="J39" i="3" l="1"/>
  <c r="AN96" i="1"/>
  <c r="AG94" i="1"/>
  <c r="AK26" i="1" s="1"/>
  <c r="AK35" i="1" s="1"/>
  <c r="AT94" i="1"/>
  <c r="AN94" i="1" l="1"/>
</calcChain>
</file>

<file path=xl/sharedStrings.xml><?xml version="1.0" encoding="utf-8"?>
<sst xmlns="http://schemas.openxmlformats.org/spreadsheetml/2006/main" count="5500" uniqueCount="913">
  <si>
    <t>Export Komplet</t>
  </si>
  <si>
    <t/>
  </si>
  <si>
    <t>2.0</t>
  </si>
  <si>
    <t>ZAMOK</t>
  </si>
  <si>
    <t>False</t>
  </si>
  <si>
    <t>{a3039e19-4cd2-4993-86e1-e74825f1fc0b}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</si>
  <si>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</si>
  <si>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</si>
  <si>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</si>
  <si>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</si>
  <si>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</si>
  <si>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</si>
  <si>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</si>
  <si>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</si>
  <si>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M22/058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</si>
  <si>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</si>
  <si>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</si>
  <si>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Pardubice, Dražkovice u mateřské školy- vodovod</t>
  </si>
  <si>
    <t>KSO:</t>
  </si>
  <si>
    <t>CC-CZ:</t>
  </si>
  <si>
    <t>Místo:</t>
  </si>
  <si>
    <t>Pardubice</t>
  </si>
  <si>
    <t>Datum:</t>
  </si>
  <si>
    <t>11. 4. 2023</t>
  </si>
  <si>
    <t>Zadavatel:</t>
  </si>
  <si>
    <t>IČ:</t>
  </si>
  <si>
    <t>60108631</t>
  </si>
  <si>
    <t>Vodovody a kanalizace Pardubice, a.s.</t>
  </si>
  <si>
    <t>DIČ:</t>
  </si>
  <si>
    <t>CZ60108631</t>
  </si>
  <si>
    <t>Uchazeč:</t>
  </si>
  <si>
    <t>Vyplň údaj</t>
  </si>
  <si>
    <t>Projektant:</t>
  </si>
  <si>
    <t>60113111</t>
  </si>
  <si>
    <t>Multiaqua s.r.o.</t>
  </si>
  <si>
    <t>CZ60113111</t>
  </si>
  <si>
    <t>True</t>
  </si>
  <si>
    <t>Zpracovatel:</t>
  </si>
  <si>
    <t>Leona Šaldová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</si>
  <si>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</si>
  <si>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</si>
  <si>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</si>
  <si>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</si>
  <si>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</si>
  <si>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</si>
  <si>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</si>
  <si>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</si>
  <si>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</si>
  <si>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</si>
  <si>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</si>
  <si>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</si>
  <si>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</si>
  <si>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</si>
  <si>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</si>
  <si>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</si>
  <si>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</si>
  <si>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</si>
  <si>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</si>
  <si>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</si>
  <si>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</si>
  <si>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</si>
  <si>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</si>
  <si>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</si>
  <si>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</si>
  <si>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</si>
  <si>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</si>
  <si>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</si>
  <si>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</si>
  <si>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</si>
  <si>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</si>
  <si>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</si>
  <si>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</si>
  <si>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</si>
  <si>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</si>
  <si>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</si>
  <si>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</si>
  <si>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</si>
  <si>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</si>
  <si>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</si>
  <si>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</si>
  <si>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</si>
  <si>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</si>
  <si>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</si>
  <si>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</si>
  <si>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</si>
  <si>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</si>
  <si>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</t>
  </si>
  <si>
    <t>1</t>
  </si>
  <si>
    <t>{43cd30ac-341f-4022-8cee-12b6c5fa0bfb}</t>
  </si>
  <si>
    <t>2</t>
  </si>
  <si>
    <t>02</t>
  </si>
  <si>
    <t>Vedlejší a ostatní náklady</t>
  </si>
  <si>
    <t>{b8aa1471-2dda-4755-86d4-ed105ead05bf}</t>
  </si>
  <si>
    <t>KRYCÍ LIST SOUPISU PRACÍ</t>
  </si>
  <si>
    <t>Objekt:</t>
  </si>
  <si>
    <t>01 - Pardubice, Dražkovice u mateřské školy- vodovod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</si>
  <si>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</si>
  <si>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</si>
  <si>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</si>
  <si>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</si>
  <si>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</si>
  <si>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</si>
  <si>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</si>
  <si>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</si>
  <si>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</si>
  <si>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</si>
  <si>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</si>
  <si>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</si>
  <si>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</si>
  <si>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</si>
  <si>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</si>
  <si>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789 - Povrchové úpravy ocelových konstrukcí a technologických zařízení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</si>
  <si>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</si>
  <si>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</si>
  <si>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</si>
  <si>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</si>
  <si>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</si>
  <si>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</si>
  <si>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</si>
  <si>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</si>
  <si>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</si>
  <si>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</si>
  <si>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</si>
  <si>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</si>
  <si>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</si>
  <si>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</si>
  <si>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</si>
  <si>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</si>
  <si>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</si>
  <si>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</si>
  <si>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111251101</t>
  </si>
  <si>
    <t>Odstranění křovin a stromů s odstraněním kořenů strojně průměru kmene do 100 mm v rovině nebo ve svahu sklonu terénu do 1:5, při celkové ploše do 100 m2</t>
  </si>
  <si>
    <t>m2</t>
  </si>
  <si>
    <t>CS ÚRS 2023 01</t>
  </si>
  <si>
    <t>4</t>
  </si>
  <si>
    <t>-1025392270</t>
  </si>
  <si>
    <t>112151117</t>
  </si>
  <si>
    <t>Pokácení stromu směrové v celku s odřezáním kmene a s odvětvením průměru kmene přes 700 do 800 mm</t>
  </si>
  <si>
    <t>kus</t>
  </si>
  <si>
    <t>-2051712975</t>
  </si>
  <si>
    <t>3</t>
  </si>
  <si>
    <t>112251104</t>
  </si>
  <si>
    <t>Odstranění pařezů strojně s jejich vykopáním nebo vytrháním průměru přes 700 do 900 mm</t>
  </si>
  <si>
    <t>-1663716208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</si>
  <si>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</si>
  <si>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</si>
  <si>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-359382891</t>
  </si>
  <si>
    <t>VV</t>
  </si>
  <si>
    <t>D.1.b.2</t>
  </si>
  <si>
    <t>délky dle tabulky kubatur</t>
  </si>
  <si>
    <t>10,74*1,5</t>
  </si>
  <si>
    <t>12,0*1,5</t>
  </si>
  <si>
    <t>Součet</t>
  </si>
  <si>
    <t>5</t>
  </si>
  <si>
    <t>113106171</t>
  </si>
  <si>
    <t>Rozebrání dlažeb vozovek a ploch s přemístěním hmot na skládku na vzdálenost do 3 m nebo s naložením na dopravní prostředek, s jakoukoliv výplní spár ručně ze zámkové dlažby s ložem z kameniva</t>
  </si>
  <si>
    <t>-843752978</t>
  </si>
  <si>
    <t>7,5*1,5</t>
  </si>
  <si>
    <t>6</t>
  </si>
  <si>
    <t>113107161</t>
  </si>
  <si>
    <t>Odstranění podkladů nebo krytů strojně plochy jednotlivě přes 50 m2 do 200 m2 s přemístěním hmot na skládku na vzdálenost do 20 m nebo s naložením na dopravní prostředek z kameniva hrubého drceného, o tl. vrstvy do 100 mm</t>
  </si>
  <si>
    <t>-729156028</t>
  </si>
  <si>
    <t>7,5*1,5 "vjezdy</t>
  </si>
  <si>
    <t>7</t>
  </si>
  <si>
    <t>113107162</t>
  </si>
  <si>
    <t>Odstranění podkladů nebo krytů strojně plochy jednotlivě přes 50 m2 do 200 m2 s přemístěním hmot na skládku na vzdálenost do 20 m nebo s naložením na dopravní prostředek z kameniva hrubého drceného, o tl. vrstvy přes 100 do 200 mm</t>
  </si>
  <si>
    <t>-104228648</t>
  </si>
  <si>
    <t>P</t>
  </si>
  <si>
    <t>Poznámka k položce:_x000D_
hmotnost sutě 0,29 t/m2</t>
  </si>
  <si>
    <t>5,98*1,0 "místní asf</t>
  </si>
  <si>
    <t>10,74*1,0 "zámková dlažba</t>
  </si>
  <si>
    <t>7,5*1,0 "vjezdy</t>
  </si>
  <si>
    <t>Mezisoučet</t>
  </si>
  <si>
    <t>26,0*1,0 "místní asf</t>
  </si>
  <si>
    <t>12,0*1,0 "dlažba</t>
  </si>
  <si>
    <t>8</t>
  </si>
  <si>
    <t>113107163</t>
  </si>
  <si>
    <t>Odstranění podkladů nebo krytů strojně plochy jednotlivě přes 50 m2 do 200 m2 s přemístěním hmot na skládku na vzdálenost do 20 m nebo s naložením na dopravní prostředek z kameniva hrubého drceného, o tl. vrstvy přes 200 do 300 mm</t>
  </si>
  <si>
    <t>101364850</t>
  </si>
  <si>
    <t>provizorní povrch</t>
  </si>
  <si>
    <t>9</t>
  </si>
  <si>
    <t>113107171</t>
  </si>
  <si>
    <t>Odstranění podkladů nebo krytů strojně plochy jednotlivě přes 50 m2 do 200 m2 s přemístěním hmot na skládku na vzdálenost do 20 m nebo s naložením na dopravní prostředek z betonu prostého, o tl. vrstvy přes 100 do 150 mm</t>
  </si>
  <si>
    <t>-1382495134</t>
  </si>
  <si>
    <t>Poznámka k položce:_x000D_
hmotnost sutě 0,325 t/m2</t>
  </si>
  <si>
    <t>10,74*1,5 "zámková dlažba</t>
  </si>
  <si>
    <t>12,0*1,5 "dlažba</t>
  </si>
  <si>
    <t>10</t>
  </si>
  <si>
    <t>113154124-R</t>
  </si>
  <si>
    <t>Frézování živičného podkladu nebo krytu  s naložením na dopravní prostředek plochy do 500 m2 bez překážek v trase pruhu šířky přes 0,5 m do 1 m, tloušťky vrstvy 70 mm</t>
  </si>
  <si>
    <t>2123344100</t>
  </si>
  <si>
    <t>Poznámka k položce:_x000D_
hmotnost sutě 0,256 t/m2</t>
  </si>
  <si>
    <t>11</t>
  </si>
  <si>
    <t>113154112</t>
  </si>
  <si>
    <t>Frézování živičného podkladu nebo krytu s naložením na dopravní prostředek plochy do 500 m2 bez překážek v trase pruhu šířky do 0,5 m, tloušťky vrstvy 40 mm</t>
  </si>
  <si>
    <t>-2137315654</t>
  </si>
  <si>
    <t>Poznámka k položce:_x000D_
hmotnost sutě 0,103 t/m2</t>
  </si>
  <si>
    <t>5,98*1,4 "místní asf</t>
  </si>
  <si>
    <t>26,0*1,4 "místní asf</t>
  </si>
  <si>
    <t>12</t>
  </si>
  <si>
    <t>113201112</t>
  </si>
  <si>
    <t>Vytrhání obrub s vybouráním lože, s přemístěním hmot na skládku na vzdálenost do 3 m nebo s naložením na dopravní prostředek silničních ležatých</t>
  </si>
  <si>
    <t>m</t>
  </si>
  <si>
    <t>-572417413</t>
  </si>
  <si>
    <t>13</t>
  </si>
  <si>
    <t>115101201</t>
  </si>
  <si>
    <t>Čerpání vody na dopravní výšku do 10 m s uvažovaným průměrným přítokem do 500 l/min</t>
  </si>
  <si>
    <t>hod</t>
  </si>
  <si>
    <t>-1154680723</t>
  </si>
  <si>
    <t>Poznámka k položce:_x000D_
Předpoklad rychlosti výstavby 10,0 m/den</t>
  </si>
  <si>
    <t>93,0/10,0*24</t>
  </si>
  <si>
    <t>49,0/10,0*24</t>
  </si>
  <si>
    <t>14</t>
  </si>
  <si>
    <t>115101301</t>
  </si>
  <si>
    <t>Pohotovost záložní čerpací soupravy pro dopravní výšku do 10 m s uvažovaným průměrným přítokem do 500 l/min</t>
  </si>
  <si>
    <t>den</t>
  </si>
  <si>
    <t>-840033933</t>
  </si>
  <si>
    <t>93,0/10,0</t>
  </si>
  <si>
    <t>49,0/10,0</t>
  </si>
  <si>
    <t>119001405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</si>
  <si>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</t>
  </si>
  <si>
    <t>-523142262</t>
  </si>
  <si>
    <t>1*1,0</t>
  </si>
  <si>
    <t>16</t>
  </si>
  <si>
    <t>119001421</t>
  </si>
  <si>
    <t>18600255</t>
  </si>
  <si>
    <t>17</t>
  </si>
  <si>
    <t>121151103</t>
  </si>
  <si>
    <t>Sejmutí ornice strojně při souvislé ploše do 100 m2, tl. vrstvy do 200 mm</t>
  </si>
  <si>
    <t>187564935</t>
  </si>
  <si>
    <t>61,78*1,0</t>
  </si>
  <si>
    <t>5,0*2,0</t>
  </si>
  <si>
    <t>1,5*1,5</t>
  </si>
  <si>
    <t>11,0*1,0</t>
  </si>
  <si>
    <t>18</t>
  </si>
  <si>
    <t>130001101</t>
  </si>
  <si>
    <t>Příplatek k cenám hloubených vykopávek za ztížení vykopávky v blízkosti podzemního vedení nebo výbušnin pro jakoukoliv třídu horniny</t>
  </si>
  <si>
    <t>m3</t>
  </si>
  <si>
    <t>1058563378</t>
  </si>
  <si>
    <t>(1+1)*2*0,5*1,0*(1,61+0,15)</t>
  </si>
  <si>
    <t>19</t>
  </si>
  <si>
    <t>132254204</t>
  </si>
  <si>
    <t>Hloubení zapažených rýh šířky přes 800 do 2 000 mm strojně s urovnáním dna do předepsaného profilu a spádu v hornině třídy těžitelnosti I skupiny 3 přes 100 do 500 m3</t>
  </si>
  <si>
    <t>-1358998864</t>
  </si>
  <si>
    <t>dle tabulky kubatur</t>
  </si>
  <si>
    <t>50% výkopu</t>
  </si>
  <si>
    <t>125,89*0,5</t>
  </si>
  <si>
    <t>86,0*((0,2+0,1)/2*1,0)*0,5</t>
  </si>
  <si>
    <t>58,37*0,5</t>
  </si>
  <si>
    <t>49,0*((0,2+0,1)/2*1,0)*0,5</t>
  </si>
  <si>
    <t>20</t>
  </si>
  <si>
    <t>132354204</t>
  </si>
  <si>
    <t>Hloubení zapažených rýh šířky přes 800 do 2 000 mm strojně s urovnáním dna do předepsaného profilu a spádu v hornině třídy těžitelnosti II skupiny 4 přes 100 do 500 m3</t>
  </si>
  <si>
    <t>-388644649</t>
  </si>
  <si>
    <t>141721215</t>
  </si>
  <si>
    <t>Řízený zemní protlak délky protlaku do 50 m v hornině třídy těžitelnosti I a II, skupiny 1 až 4 včetně zatažení trub v hloubce do 6 m průměru vrtu přes 180 do 225 mm</t>
  </si>
  <si>
    <t>-521993972</t>
  </si>
  <si>
    <t>22</t>
  </si>
  <si>
    <t>M</t>
  </si>
  <si>
    <t>28613134</t>
  </si>
  <si>
    <t>trubka vodovodní PE100 PN 10 SDR17 200x11,9mm</t>
  </si>
  <si>
    <t>-1575696430</t>
  </si>
  <si>
    <t>23</t>
  </si>
  <si>
    <t>151811131</t>
  </si>
  <si>
    <t>Zřízení pažicích boxů pro pažení a rozepření stěn rýh podzemního vedení hloubka výkopu do 4 m, šířka do 1,2 m</t>
  </si>
  <si>
    <t>-89380131</t>
  </si>
  <si>
    <t>249,96</t>
  </si>
  <si>
    <t>153,86</t>
  </si>
  <si>
    <t>24</t>
  </si>
  <si>
    <t>151811132</t>
  </si>
  <si>
    <t>Zřízení pažicích boxů pro pažení a rozepření stěn rýh podzemního vedení hloubka výkopu do 4 m, šířka přes 1,2 do 2,5 m</t>
  </si>
  <si>
    <t>98828611</t>
  </si>
  <si>
    <t>25</t>
  </si>
  <si>
    <t>151811231</t>
  </si>
  <si>
    <t>Odstranění pažicích boxů pro pažení a rozepření stěn rýh podzemního vedení hloubka výkopu do 4 m, šířka do 1,2 m</t>
  </si>
  <si>
    <t>1477800682</t>
  </si>
  <si>
    <t>26</t>
  </si>
  <si>
    <t>151811232</t>
  </si>
  <si>
    <t>Odstranění pažicích boxů pro pažení a rozepření stěn rýh podzemního vedení hloubka výkopu do 4 m, šířka přes 1,2 do 2,5 m</t>
  </si>
  <si>
    <t>-61802354</t>
  </si>
  <si>
    <t>27</t>
  </si>
  <si>
    <t>162201404</t>
  </si>
  <si>
    <t>Vodorovné přemístění větví, kmenů nebo pařezů s naložením, složením a dopravou do 1000 m větví stromů listnatých, průměru kmene přes 700 do 900 mm</t>
  </si>
  <si>
    <t>802467437</t>
  </si>
  <si>
    <t>28</t>
  </si>
  <si>
    <t>162201424</t>
  </si>
  <si>
    <t>Vodorovné přemístění větví, kmenů nebo pařezů s naložením, složením a dopravou do 1000 m pařezů kmenů, průměru přes 700 do 900 mm</t>
  </si>
  <si>
    <t>860764265</t>
  </si>
  <si>
    <t>29</t>
  </si>
  <si>
    <t>162301934</t>
  </si>
  <si>
    <t>Vodorovné přemístění větví, kmenů nebo pařezů s naložením, složením a dopravou Příplatek k cenám za každých dalších i započatých 1000 m přes 1000 m větví stromů listnatých, průměru kmene přes 700 do 900 mm</t>
  </si>
  <si>
    <t>2012073499</t>
  </si>
  <si>
    <t>2*6</t>
  </si>
  <si>
    <t>30</t>
  </si>
  <si>
    <t>162301974</t>
  </si>
  <si>
    <t>Vodorovné přemístění větví, kmenů nebo pařezů s naložením, složením a dopravou Příplatek k cenám za každých dalších i započatých 1000 m přes 1000 m pařezů kmenů, průměru přes 700 do 900 mm</t>
  </si>
  <si>
    <t>1110296215</t>
  </si>
  <si>
    <t>31</t>
  </si>
  <si>
    <t>162551108</t>
  </si>
  <si>
    <t>Vodorovné přemístění výkopku nebo sypaniny po suchu na obvyklém dopravním prostředku, bez naložení výkopku, avšak se složením bez rozhrnutí z horniny třídy těžitelnosti I skupiny 1 až 3 na vzdálenost přes 2 500 do 3 000 m</t>
  </si>
  <si>
    <t>1237564669</t>
  </si>
  <si>
    <t>zemina na meziskládku a zpět</t>
  </si>
  <si>
    <t>69,1*2</t>
  </si>
  <si>
    <t>14,69*2</t>
  </si>
  <si>
    <t>32</t>
  </si>
  <si>
    <t>162751114</t>
  </si>
  <si>
    <t>Vodorovné přemístění výkopku nebo sypaniny po suchu na obvyklém dopravním prostředku, bez naložení výkopku, avšak se složením bez rozhrnutí z horniny třídy těžitelnosti I skupiny 1 až 3 na vzdálenost přes 6 000 do 7 000 m</t>
  </si>
  <si>
    <t>-332262138</t>
  </si>
  <si>
    <t>přebytečná zemina</t>
  </si>
  <si>
    <t>69,395</t>
  </si>
  <si>
    <t>-69,1</t>
  </si>
  <si>
    <t>32,86</t>
  </si>
  <si>
    <t>-14,69</t>
  </si>
  <si>
    <t>33</t>
  </si>
  <si>
    <t>162751134</t>
  </si>
  <si>
    <t>Vodorovné přemístění výkopku nebo sypaniny po suchu na obvyklém dopravním prostředku, bez naložení výkopku, avšak se složením bez rozhrnutí z horniny třídy těžitelnosti II skupiny 4 a 5 na vzdálenost přes 6 000 do 7 000 m</t>
  </si>
  <si>
    <t>-2071747498</t>
  </si>
  <si>
    <t>34</t>
  </si>
  <si>
    <t>167151101</t>
  </si>
  <si>
    <t>Nakládání, skládání a překládání neulehlého výkopku nebo sypaniny strojně nakládání, množství do 100 m3, z horniny třídy těžitelnosti I, skupiny 1 až 3</t>
  </si>
  <si>
    <t>-547850921</t>
  </si>
  <si>
    <t>zemina z meziskládky</t>
  </si>
  <si>
    <t>69,1</t>
  </si>
  <si>
    <t>14,69</t>
  </si>
  <si>
    <t>35</t>
  </si>
  <si>
    <t>171201231</t>
  </si>
  <si>
    <t>Poplatek za uložení stavebního odpadu na recyklační skládce (skládkovné) zeminy a kamení zatříděného do Katalogu odpadů pod kódem 17 05 04</t>
  </si>
  <si>
    <t>t</t>
  </si>
  <si>
    <t>vlastní</t>
  </si>
  <si>
    <t>-1421574969</t>
  </si>
  <si>
    <t>(0,295+69,395)*1,8</t>
  </si>
  <si>
    <t>(18,17+32,86)*1,8</t>
  </si>
  <si>
    <t>36</t>
  </si>
  <si>
    <t>174101101</t>
  </si>
  <si>
    <t>Zásyp sypaninou z jakékoliv horniny strojně s uložením výkopku ve vrstvách se zhutněním jam, šachet, rýh nebo kolem objektů v těchto vykopávkách</t>
  </si>
  <si>
    <t>425588012</t>
  </si>
  <si>
    <t>10,0 "náhrada výkopku</t>
  </si>
  <si>
    <t>69,1 "zemina z výkopu</t>
  </si>
  <si>
    <t>22,52 "náhrada výkopku</t>
  </si>
  <si>
    <t>14,69 "zemina z výkopu</t>
  </si>
  <si>
    <t>37</t>
  </si>
  <si>
    <t>58331202</t>
  </si>
  <si>
    <t>štěrkodrť netříděná do 100mm amfibolit</t>
  </si>
  <si>
    <t>-1032897192</t>
  </si>
  <si>
    <t>Poznámka k položce:_x000D_
Hmotnost 2 t/m3</t>
  </si>
  <si>
    <t>349,59*2,0</t>
  </si>
  <si>
    <t>22,52*2,0</t>
  </si>
  <si>
    <t>38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</si>
  <si>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</si>
  <si>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</si>
  <si>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-279959479</t>
  </si>
  <si>
    <t>36,8</t>
  </si>
  <si>
    <t>16,23</t>
  </si>
  <si>
    <t>39</t>
  </si>
  <si>
    <t>58331200</t>
  </si>
  <si>
    <t>štěrkopísek netříděný</t>
  </si>
  <si>
    <t>-1033543101</t>
  </si>
  <si>
    <t>Poznámka k položce:_x000D_
hmotnost 2t/m2</t>
  </si>
  <si>
    <t>53,03*2 'Přepočtené koeficientem množství</t>
  </si>
  <si>
    <t>40</t>
  </si>
  <si>
    <t>181111131</t>
  </si>
  <si>
    <t>Plošná úprava terénu v zemině skupiny 1 až 4 s urovnáním povrchu bez doplnění ornice souvislé plochy do 500 m2 při nerovnostech terénu přes 150 do 200 mm v rovině nebo na svahu do 1:5</t>
  </si>
  <si>
    <t>-579601289</t>
  </si>
  <si>
    <t>61,78*2,0</t>
  </si>
  <si>
    <t>6,0*2,5</t>
  </si>
  <si>
    <t>2,0*2,0</t>
  </si>
  <si>
    <t>12,0*2,0</t>
  </si>
  <si>
    <t>41</t>
  </si>
  <si>
    <t>181351003</t>
  </si>
  <si>
    <t>Rozprostření a urovnání ornice v rovině nebo ve svahu sklonu do 1:5 strojně při souvislé ploše do 100 m2, tl. vrstvy do 200 mm</t>
  </si>
  <si>
    <t>1958871554</t>
  </si>
  <si>
    <t>dle položky sejmutí ornice</t>
  </si>
  <si>
    <t>12,0*1,0</t>
  </si>
  <si>
    <t>42</t>
  </si>
  <si>
    <t>181411121</t>
  </si>
  <si>
    <t>Založení trávníku na půdě předem připravené plochy do 1000 m2 výsevem včetně utažení lučního v rovině nebo na svahu do 1:5</t>
  </si>
  <si>
    <t>8234151</t>
  </si>
  <si>
    <t>142,56+74,03</t>
  </si>
  <si>
    <t>12,0+24,0</t>
  </si>
  <si>
    <t>43</t>
  </si>
  <si>
    <t>00572472</t>
  </si>
  <si>
    <t>osivo směs travní krajinná-rovinná</t>
  </si>
  <si>
    <t>kg</t>
  </si>
  <si>
    <t>-1581424459</t>
  </si>
  <si>
    <t>216,59*0,02</t>
  </si>
  <si>
    <t>32,0*0,02</t>
  </si>
  <si>
    <t>44</t>
  </si>
  <si>
    <t>183111111</t>
  </si>
  <si>
    <t>Hloubení jamek pro vysazování rostlin v zemině skupiny 1 až 4 bez výměny půdy v rovině nebo na svahu do 1:5, objemu do 0,002 m3</t>
  </si>
  <si>
    <t>-437720931</t>
  </si>
  <si>
    <t>45</t>
  </si>
  <si>
    <t>183111113</t>
  </si>
  <si>
    <t>Hloubení jamek pro vysazování rostlin v zemině skupiny 1 až 4 bez výměny půdy v rovině nebo na svahu do 1:5, objemu přes 0,005 do 0,01 m3</t>
  </si>
  <si>
    <t>-977533925</t>
  </si>
  <si>
    <t>46</t>
  </si>
  <si>
    <t>184102211</t>
  </si>
  <si>
    <t>Výsadba keře bez balu do předem vyhloubené jamky se zalitím v rovině nebo na svahu do 1:5 výšky do 1 m v terénu</t>
  </si>
  <si>
    <t>-1909059492</t>
  </si>
  <si>
    <t>47</t>
  </si>
  <si>
    <t>02660348r</t>
  </si>
  <si>
    <t>Tavolník van Houtteův  (Spiraea vanhouttei)</t>
  </si>
  <si>
    <t>1119155275</t>
  </si>
  <si>
    <t>48</t>
  </si>
  <si>
    <t>184201111</t>
  </si>
  <si>
    <t>Výsadba stromů bez balu do předem vyhloubené jamky se zalitím v rovině nebo na svahu do 1:5, při výšce kmene do 1,8 m</t>
  </si>
  <si>
    <t>466368176</t>
  </si>
  <si>
    <t>49</t>
  </si>
  <si>
    <t>02650442r</t>
  </si>
  <si>
    <t>brslen evropský</t>
  </si>
  <si>
    <t>756708870</t>
  </si>
  <si>
    <t>Zakládání</t>
  </si>
  <si>
    <t>50</t>
  </si>
  <si>
    <t>211531111</t>
  </si>
  <si>
    <t>Výplň kamenivem do rýh odvodňovacích žeber nebo trativodů bez zhutnění, s úpravou povrchu výplně kamenivem hrubým drceným frakce 16 až 63 mm</t>
  </si>
  <si>
    <t>1730559088</t>
  </si>
  <si>
    <t>86,0*((0,2+0,1)/2*1,0)</t>
  </si>
  <si>
    <t>49,0*((0,2+0,1)/2*1,0)</t>
  </si>
  <si>
    <t>51</t>
  </si>
  <si>
    <t>212751105</t>
  </si>
  <si>
    <t>Trativody z drenážních a melioračních trubek pro meliorace, dočasné nebo odlehčovací drenáže se zřízením štěrkového lože pod trubky a s jejich obsypem v otevřeném výkopu trubka flexibilní PVC-U SN 4 celoperforovaná 360° DN 125</t>
  </si>
  <si>
    <t>460094756</t>
  </si>
  <si>
    <t>86,0</t>
  </si>
  <si>
    <t>49,0</t>
  </si>
  <si>
    <t>Vodorovné konstrukce</t>
  </si>
  <si>
    <t>52</t>
  </si>
  <si>
    <t>451541111</t>
  </si>
  <si>
    <t>Lože pod potrubí, stoky a drobné objekty v otevřeném výkopu ze štěrkodrtě 0-63 mm</t>
  </si>
  <si>
    <t>763012984</t>
  </si>
  <si>
    <t>1*0,5 "hydrantová drenáž</t>
  </si>
  <si>
    <t>53</t>
  </si>
  <si>
    <t>451573111</t>
  </si>
  <si>
    <t>Lože pod potrubí, stoky a drobné objekty v otevřeném výkopu z písku a štěrkopísku do 63 mm</t>
  </si>
  <si>
    <t>1087697287</t>
  </si>
  <si>
    <t>9,18</t>
  </si>
  <si>
    <t>4,9</t>
  </si>
  <si>
    <t>54</t>
  </si>
  <si>
    <t>452313141</t>
  </si>
  <si>
    <t>Podkladní a zajišťovací konstrukce z betonu prostého v otevřeném výkopu bez zvýšených nároků na prostředí bloky pro potrubí z betonu tř. C 16/20</t>
  </si>
  <si>
    <t>-1173034024</t>
  </si>
  <si>
    <t>2*0,3*0,55*0,4 "OB1</t>
  </si>
  <si>
    <t>1*0,25*0,3*0,3 "OB2</t>
  </si>
  <si>
    <t>Komunikace pozemní</t>
  </si>
  <si>
    <t>55</t>
  </si>
  <si>
    <t>564831111</t>
  </si>
  <si>
    <t>Podklad ze štěrkodrti ŠD s rozprostřením a zhutněním plochy přes 100 m2, po zhutnění tl. 100 mm</t>
  </si>
  <si>
    <t>388063143</t>
  </si>
  <si>
    <t>56</t>
  </si>
  <si>
    <t>564861111</t>
  </si>
  <si>
    <t>Podklad ze štěrkodrti ŠD s rozprostřením a zhutněním plochy přes 100 m2, po zhutnění tl. 200 mm</t>
  </si>
  <si>
    <t>-1784105340</t>
  </si>
  <si>
    <t>57</t>
  </si>
  <si>
    <t>564861115</t>
  </si>
  <si>
    <t>Podklad ze štěrkodrti ŠD s rozprostřením a zhutněním plochy přes 100 m2, po zhutnění tl. 240 mm</t>
  </si>
  <si>
    <t>-1112318501</t>
  </si>
  <si>
    <t>58</t>
  </si>
  <si>
    <t>565155111</t>
  </si>
  <si>
    <t>Asfaltový beton vrstva podkladní ACP 16 (obalované kamenivo střednězrnné - OKS) s rozprostřením a zhutněním v pruhu šířky přes 1,5 do 3 m, po zhutnění tl. 70 mm</t>
  </si>
  <si>
    <t>477748517</t>
  </si>
  <si>
    <t>59</t>
  </si>
  <si>
    <t>567122111</t>
  </si>
  <si>
    <t>Podklad ze směsi stmelené cementem SC bez dilatačních spár, s rozprostřením a zhutněním SC C 8/10 (KSC I), po zhutnění tl. 120 mm</t>
  </si>
  <si>
    <t>-26400664</t>
  </si>
  <si>
    <t>12,0*1,5 "zámková dlažba</t>
  </si>
  <si>
    <t>60</t>
  </si>
  <si>
    <t>567122112</t>
  </si>
  <si>
    <t>Podklad ze směsi stmelené cementem SC bez dilatačních spár, s rozprostřením a zhutněním SC C 8/10 (KSC I), po zhutnění tl. 130 mm</t>
  </si>
  <si>
    <t>-245239801</t>
  </si>
  <si>
    <t>61</t>
  </si>
  <si>
    <t>573111112</t>
  </si>
  <si>
    <t>Postřik infiltrační PI z asfaltu silničního s posypem kamenivem, v množství 1,00 kg/m2</t>
  </si>
  <si>
    <t>696717706</t>
  </si>
  <si>
    <t>62</t>
  </si>
  <si>
    <t>573211109</t>
  </si>
  <si>
    <t>Postřik spojovací PS bez posypu kamenivem z asfaltu silničního, v množství 0,50 kg/m2</t>
  </si>
  <si>
    <t>2004740051</t>
  </si>
  <si>
    <t>63</t>
  </si>
  <si>
    <t>577134111</t>
  </si>
  <si>
    <t>Asfaltový beton vrstva obrusná ACO 11 (ABS) s rozprostřením a se zhutněním z nemodifikovaného asfaltu v pruhu šířky do 3 m tř. I, po zhutnění tl. 40 mm</t>
  </si>
  <si>
    <t>-434315408</t>
  </si>
  <si>
    <t>64</t>
  </si>
  <si>
    <t>596211110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</si>
  <si>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</t>
  </si>
  <si>
    <t>665120851</t>
  </si>
  <si>
    <t>z rozebrané dlažby</t>
  </si>
  <si>
    <t>65</t>
  </si>
  <si>
    <t>59245212</t>
  </si>
  <si>
    <t>dlažba zámková tvaru I 196x161x60mm přírodní</t>
  </si>
  <si>
    <t>678622517</t>
  </si>
  <si>
    <t>Poznámka k položce:_x000D_
Spotřeba: 36 kus/m2</t>
  </si>
  <si>
    <t>náhrada 20%</t>
  </si>
  <si>
    <t>16,11*0,2</t>
  </si>
  <si>
    <t>18,0*0,2</t>
  </si>
  <si>
    <t>66</t>
  </si>
  <si>
    <t>596212210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</si>
  <si>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80 mm skupiny A, pro plo</t>
  </si>
  <si>
    <t>152211581</t>
  </si>
  <si>
    <t>67</t>
  </si>
  <si>
    <t>59245213</t>
  </si>
  <si>
    <t>dlažba zámková tvaru I 196x161x80mm přírodní</t>
  </si>
  <si>
    <t>1042030533</t>
  </si>
  <si>
    <t>11,25*0,2</t>
  </si>
  <si>
    <t>2,25*1,03 'Přepočtené koeficientem množství</t>
  </si>
  <si>
    <t>Trubní vedení</t>
  </si>
  <si>
    <t>68</t>
  </si>
  <si>
    <t>857242122</t>
  </si>
  <si>
    <t>Montáž litinových tvarovek na potrubí litinovém tlakovém jednoosých na potrubí z trub přírubových v otevřeném výkopu, kanálu nebo v šachtě DN 80</t>
  </si>
  <si>
    <t>-746341398</t>
  </si>
  <si>
    <t>69</t>
  </si>
  <si>
    <t>55254047</t>
  </si>
  <si>
    <t>koleno 90° s patkou přírubové litinové vodovodní N-kus PN10/40 DN 80</t>
  </si>
  <si>
    <t>-1734114500</t>
  </si>
  <si>
    <t>70</t>
  </si>
  <si>
    <t>857264122</t>
  </si>
  <si>
    <t>Montáž litinových tvarovek na potrubí litinovém tlakovém odbočných na potrubí z trub přírubových v otevřeném výkopu, kanálu nebo v šachtě DN 100</t>
  </si>
  <si>
    <t>-1901023710</t>
  </si>
  <si>
    <t>71</t>
  </si>
  <si>
    <t>55253516</t>
  </si>
  <si>
    <t>tvarovka přírubová litinová vodovodní s přírubovou odbočkou PN10/16 T-kus DN 100/100</t>
  </si>
  <si>
    <t>1326284719</t>
  </si>
  <si>
    <t>72</t>
  </si>
  <si>
    <t>871161211</t>
  </si>
  <si>
    <t>Montáž vodovodního potrubí z plastů v otevřeném výkopu z polyetylenu PE 100 svařovaných elektrotvarovkou SDR 11/PN16 D 32 x 3,0 mm</t>
  </si>
  <si>
    <t>-546473079</t>
  </si>
  <si>
    <t>73</t>
  </si>
  <si>
    <t>28613170r</t>
  </si>
  <si>
    <t>trubka vodovodní PE100 RC typ 2 SDR11  32x3,0mm</t>
  </si>
  <si>
    <t>1767657470</t>
  </si>
  <si>
    <t>Poznámka k položce:_x000D_
ztratné 1,5%</t>
  </si>
  <si>
    <t>36*1,015 'Přepočtené koeficientem množství</t>
  </si>
  <si>
    <t>74</t>
  </si>
  <si>
    <t>871211211</t>
  </si>
  <si>
    <t>Montáž vodovodního potrubí z plastů v otevřeném výkopu z polyetylenu PE 100 svařovaných elektrotvarovkou SDR 11/PN16 D 63 x 5,8 mm</t>
  </si>
  <si>
    <t>1195907147</t>
  </si>
  <si>
    <t>75</t>
  </si>
  <si>
    <t>28613173</t>
  </si>
  <si>
    <t>trubka vodovodní PE100 RC typ 2 SDR11  63x5,8mm</t>
  </si>
  <si>
    <t>945961773</t>
  </si>
  <si>
    <t>13*1,015 'Přepočtené koeficientem množství</t>
  </si>
  <si>
    <t>76</t>
  </si>
  <si>
    <t>871241151</t>
  </si>
  <si>
    <t>Montáž vodovodního potrubí z plastů v otevřeném výkopu z polyetylenu PE 100 svařovaných na tupo SDR 17/PN10 D 90 x 5,4 mm</t>
  </si>
  <si>
    <t>995294185</t>
  </si>
  <si>
    <t>77</t>
  </si>
  <si>
    <t>28613129</t>
  </si>
  <si>
    <t>trubka vodovodní PE100 PN 10 SDR17 90x5,4mm</t>
  </si>
  <si>
    <t>1746508340</t>
  </si>
  <si>
    <t>78</t>
  </si>
  <si>
    <t>871251151</t>
  </si>
  <si>
    <t>Montáž vodovodního potrubí z plastů v otevřeném výkopu z polyetylenu PE 100 svařovaných na tupo SDR 17/PN10 D 110 x 6,6 mm</t>
  </si>
  <si>
    <t>1107543576</t>
  </si>
  <si>
    <t>79</t>
  </si>
  <si>
    <t>28613130</t>
  </si>
  <si>
    <t>trubka vodovodní PE100 PN 10 SDR17 110x6,6mm</t>
  </si>
  <si>
    <t>848567630</t>
  </si>
  <si>
    <t>80</t>
  </si>
  <si>
    <t>871251211</t>
  </si>
  <si>
    <t>Montáž vodovodního potrubí z plastů v otevřeném výkopu z polyetylenu PE 100 svařovaných elektrotvarovkou SDR 11/PN16 D 110 x 10,0 mm</t>
  </si>
  <si>
    <t>1731899309</t>
  </si>
  <si>
    <t>81</t>
  </si>
  <si>
    <t>28613116</t>
  </si>
  <si>
    <t>trubka vodovodní PE100 RC typ 2 PN 16 SDR11 110x10,0mm</t>
  </si>
  <si>
    <t>-595109893</t>
  </si>
  <si>
    <t>93*1,015 'Přepočtené koeficientem množství</t>
  </si>
  <si>
    <t>82</t>
  </si>
  <si>
    <t>877162001</t>
  </si>
  <si>
    <t>Montáž svěrných (mechanických) spojek na vodovodním potrubí spojek, kolen 90° nebo redukcí d 32</t>
  </si>
  <si>
    <t>-423723490</t>
  </si>
  <si>
    <t>83</t>
  </si>
  <si>
    <t>552110032</t>
  </si>
  <si>
    <t>Isiflo spojka přímá, typ 100, rozměr 32x32</t>
  </si>
  <si>
    <t>-27382228</t>
  </si>
  <si>
    <t>84</t>
  </si>
  <si>
    <t>877211101</t>
  </si>
  <si>
    <t>Montáž tvarovek na vodovodním plastovém potrubí z polyetylenu PE 100 elektrotvarovek SDR 11/PN16 spojek, oblouků nebo redukcí d 63</t>
  </si>
  <si>
    <t>1030970526</t>
  </si>
  <si>
    <t>85</t>
  </si>
  <si>
    <t>28614974</t>
  </si>
  <si>
    <t>elektroredukce PE 100 PN16 D 63-32mm</t>
  </si>
  <si>
    <t>1588210475</t>
  </si>
  <si>
    <t>86</t>
  </si>
  <si>
    <t>877212001</t>
  </si>
  <si>
    <t>Montáž svěrných (mechanických) spojek na vodovodním potrubí spojek, kolen 90° nebo redukcí d 63</t>
  </si>
  <si>
    <t>571972302</t>
  </si>
  <si>
    <t>87</t>
  </si>
  <si>
    <t>55.2110063</t>
  </si>
  <si>
    <t>Isiflo spojka přímá, typ 100, rozměr 63x63</t>
  </si>
  <si>
    <t>1114355304</t>
  </si>
  <si>
    <t>88</t>
  </si>
  <si>
    <t>877241201</t>
  </si>
  <si>
    <t>Montáž tvarovek na vodovodním plastovém potrubí z polyetylenu PE 100 svařovaných na tupo SDR 11/PN16 oblouků nebo redukcí d 90</t>
  </si>
  <si>
    <t>1458695341</t>
  </si>
  <si>
    <t>89</t>
  </si>
  <si>
    <t>55.470811117</t>
  </si>
  <si>
    <t>lemový nákružek s integrovanou přírubou d90</t>
  </si>
  <si>
    <t>-100030038</t>
  </si>
  <si>
    <t>90</t>
  </si>
  <si>
    <t>877251101</t>
  </si>
  <si>
    <t>Montáž tvarovek na vodovodním plastovém potrubí z polyetylenu PE 100 elektrotvarovek SDR 11/PN16 spojek, oblouků nebo redukcí d 110</t>
  </si>
  <si>
    <t>1190320282</t>
  </si>
  <si>
    <t>91</t>
  </si>
  <si>
    <t>28615975</t>
  </si>
  <si>
    <t>elektrospojka SDR11 PE 100 PN16 D 110mm</t>
  </si>
  <si>
    <t>-1221934210</t>
  </si>
  <si>
    <t>16+2</t>
  </si>
  <si>
    <t>92</t>
  </si>
  <si>
    <t>55.471014111</t>
  </si>
  <si>
    <t xml:space="preserve"> lemový nákružek s integrovanou přírubou d110</t>
  </si>
  <si>
    <t>1342593310</t>
  </si>
  <si>
    <t>93</t>
  </si>
  <si>
    <t>877251110</t>
  </si>
  <si>
    <t>Montáž tvarovek na vodovodním plastovém potrubí z polyetylenu PE 100 elektrotvarovek SDR 11/PN16 kolen 45° d 110</t>
  </si>
  <si>
    <t>1678278395</t>
  </si>
  <si>
    <t>94</t>
  </si>
  <si>
    <t>28614949</t>
  </si>
  <si>
    <t>elektrokoleno 45° PE 100 PN16 D 110mm</t>
  </si>
  <si>
    <t>1652569353</t>
  </si>
  <si>
    <t>95</t>
  </si>
  <si>
    <t>28614949r11</t>
  </si>
  <si>
    <t>elektrokoleno 11° PE 100 PN16 D 110mm</t>
  </si>
  <si>
    <t>649012270</t>
  </si>
  <si>
    <t>96</t>
  </si>
  <si>
    <t>28614949r30</t>
  </si>
  <si>
    <t>elektrokoleno 30° PE 100 PN16 D 110mm</t>
  </si>
  <si>
    <t>816926491</t>
  </si>
  <si>
    <t>97</t>
  </si>
  <si>
    <t>877251127</t>
  </si>
  <si>
    <t>Montáž tvarovek na vodovodním plastovém potrubí z polyetylenu PE 100 elektrotvarovek SDR 11/PN16 T-kusů navrtávacích s ventilem a 360° otočnou odbočkou d 110/63</t>
  </si>
  <si>
    <t>-829899373</t>
  </si>
  <si>
    <t>98</t>
  </si>
  <si>
    <t>28614051</t>
  </si>
  <si>
    <t>tvarovka T-kus navrtávací s ventilem, s odbočkou 360° D 110-63mm</t>
  </si>
  <si>
    <t>-1441996557</t>
  </si>
  <si>
    <t>99</t>
  </si>
  <si>
    <t>55.960113018004</t>
  </si>
  <si>
    <t>SOUPRAVA ZEMNÍ TELESKOPICKÁ DOM. ŠOUPÁTKA-1,3-1,8 3/4"-2" (1,3-1,8m)</t>
  </si>
  <si>
    <t>1866204882</t>
  </si>
  <si>
    <t>100</t>
  </si>
  <si>
    <t>877321114-R</t>
  </si>
  <si>
    <t>Montáž tvarovek na vodovodním plastovém potrubí z polyetylenu PE 100 elektrotvarovek SDR 11/PN16 T-kusů redukovaných d 110/90</t>
  </si>
  <si>
    <t>-931753885</t>
  </si>
  <si>
    <t>101</t>
  </si>
  <si>
    <t>55.753211034</t>
  </si>
  <si>
    <t>Elektro T-kus redukovaný d 110-90</t>
  </si>
  <si>
    <t>-82862312</t>
  </si>
  <si>
    <t>102</t>
  </si>
  <si>
    <t>891241112</t>
  </si>
  <si>
    <t>Montáž vodovodních armatur na potrubí šoupátek nebo klapek uzavíracích v otevřeném výkopu nebo v šachtách s osazením zemní soupravy (bez poklopů) DN 80</t>
  </si>
  <si>
    <t>809378182</t>
  </si>
  <si>
    <t>103</t>
  </si>
  <si>
    <t>42221303</t>
  </si>
  <si>
    <t>šoupátko pitná voda litina GGG 50 krátká stavební dl PN10/16 DN 80x180mm</t>
  </si>
  <si>
    <t>-409186492</t>
  </si>
  <si>
    <t>104</t>
  </si>
  <si>
    <t>55.950108000003</t>
  </si>
  <si>
    <t>SOUPRAVA ZEMNÍ TELESKOPICKÁ E1/A-1,3 -1,8 65-80 E1/80 A (1,3-1,8m)</t>
  </si>
  <si>
    <t>793937806</t>
  </si>
  <si>
    <t>105</t>
  </si>
  <si>
    <t>891247112</t>
  </si>
  <si>
    <t>Montáž vodovodních armatur na potrubí hydrantů podzemních (bez osazení poklopů) DN 80</t>
  </si>
  <si>
    <t>-1416162307</t>
  </si>
  <si>
    <t>106</t>
  </si>
  <si>
    <t>42273593</t>
  </si>
  <si>
    <t>hydrant podzemní DN 80 PN 16 dvojitý uzávěr s koulí krycí v 1250mm</t>
  </si>
  <si>
    <t>989335518</t>
  </si>
  <si>
    <t>107</t>
  </si>
  <si>
    <t>891261112</t>
  </si>
  <si>
    <t>Montáž vodovodních armatur na potrubí šoupátek nebo klapek uzavíracích v otevřeném výkopu nebo v šachtách s osazením zemní soupravy (bez poklopů) DN 100</t>
  </si>
  <si>
    <t>-860701472</t>
  </si>
  <si>
    <t>108</t>
  </si>
  <si>
    <t>42221304</t>
  </si>
  <si>
    <t>šoupátko pitná voda litina GGG 50 krátká stavební dl PN10/16 DN 100x190mm</t>
  </si>
  <si>
    <t>-648739982</t>
  </si>
  <si>
    <t>109</t>
  </si>
  <si>
    <t>55.950110000003</t>
  </si>
  <si>
    <t>SOUPRAVA ZEMNÍ TELESKOPICKÁ E1/A-1,3 -1,8 100 (1,3-1,8m)</t>
  </si>
  <si>
    <t>-1419937077</t>
  </si>
  <si>
    <t>110</t>
  </si>
  <si>
    <t>891269951</t>
  </si>
  <si>
    <t>Montáž opravných armatur na potrubí z trub litinových, ocelových nebo plastických hmot potrubních spojek hrdlo/příruba DN 100</t>
  </si>
  <si>
    <t>-661022790</t>
  </si>
  <si>
    <t>111</t>
  </si>
  <si>
    <t>31951004</t>
  </si>
  <si>
    <t>potrubní spojka jištěná proti posuvu hrdlo-příruba DN 100</t>
  </si>
  <si>
    <t>-102589348</t>
  </si>
  <si>
    <t>112</t>
  </si>
  <si>
    <t>892271111</t>
  </si>
  <si>
    <t>Tlakové zkoušky vodou na potrubí DN 100 nebo 125</t>
  </si>
  <si>
    <t>730124220</t>
  </si>
  <si>
    <t>113</t>
  </si>
  <si>
    <t>892273122</t>
  </si>
  <si>
    <t>Proplach a dezinfekce vodovodního potrubí DN od 80 do 125</t>
  </si>
  <si>
    <t>-1270716570</t>
  </si>
  <si>
    <t>114</t>
  </si>
  <si>
    <t>892372111</t>
  </si>
  <si>
    <t>Tlakové zkoušky vodou zabezpečení konců potrubí při tlakových zkouškách DN do 300</t>
  </si>
  <si>
    <t>-2009489113</t>
  </si>
  <si>
    <t>115</t>
  </si>
  <si>
    <t>899401111</t>
  </si>
  <si>
    <t>Osazení poklopů litinových ventilových</t>
  </si>
  <si>
    <t>1123764188</t>
  </si>
  <si>
    <t>116</t>
  </si>
  <si>
    <t>42291402</t>
  </si>
  <si>
    <t>poklop litinový ventilový</t>
  </si>
  <si>
    <t>1369973734</t>
  </si>
  <si>
    <t>117</t>
  </si>
  <si>
    <t>42210051</t>
  </si>
  <si>
    <t>deska podkladová uličního poklopu litinového ventilového</t>
  </si>
  <si>
    <t>-902299809</t>
  </si>
  <si>
    <t>118</t>
  </si>
  <si>
    <t>899401112</t>
  </si>
  <si>
    <t>Osazení poklopů litinových šoupátkových</t>
  </si>
  <si>
    <t>-45205364</t>
  </si>
  <si>
    <t>119</t>
  </si>
  <si>
    <t>42291352r</t>
  </si>
  <si>
    <t>poklop litinový šoupátkový výškově stavitelný pro zemní soupravy osazení do terénu a do vozovky</t>
  </si>
  <si>
    <t>-1816177107</t>
  </si>
  <si>
    <t>120</t>
  </si>
  <si>
    <t>42210050</t>
  </si>
  <si>
    <t>deska podkladová uličního poklopu litinového šoupatového</t>
  </si>
  <si>
    <t>400357227</t>
  </si>
  <si>
    <t>121</t>
  </si>
  <si>
    <t>899401113</t>
  </si>
  <si>
    <t>Osazení poklopů litinových hydrantových</t>
  </si>
  <si>
    <t>-2049664200</t>
  </si>
  <si>
    <t>122</t>
  </si>
  <si>
    <t>42291452r</t>
  </si>
  <si>
    <t>poklop litinový hydrantový výškově stavitelný  DN 80</t>
  </si>
  <si>
    <t>855454554</t>
  </si>
  <si>
    <t>123</t>
  </si>
  <si>
    <t>42210052</t>
  </si>
  <si>
    <t>deska podkladová uličního poklopu litinového hydrantového</t>
  </si>
  <si>
    <t>1809022681</t>
  </si>
  <si>
    <t>124</t>
  </si>
  <si>
    <t>899713111</t>
  </si>
  <si>
    <t>Orientační tabulky na vodovodních a kanalizačních řadech na sloupku ocelovém nebo betonovém</t>
  </si>
  <si>
    <t>-2104148068</t>
  </si>
  <si>
    <t>125</t>
  </si>
  <si>
    <t>14011024</t>
  </si>
  <si>
    <t>trubka ocelová bezešvá hladká jakost 11 353 48,3x2,6mm</t>
  </si>
  <si>
    <t>-1566887341</t>
  </si>
  <si>
    <t>2,0*1</t>
  </si>
  <si>
    <t>126</t>
  </si>
  <si>
    <t>59232535</t>
  </si>
  <si>
    <t>patka plotová průběžná 250x250x800mm</t>
  </si>
  <si>
    <t>1000220074</t>
  </si>
  <si>
    <t>127</t>
  </si>
  <si>
    <t>899721111</t>
  </si>
  <si>
    <t>Signalizační vodič na potrubí DN do 150 mm</t>
  </si>
  <si>
    <t>-660089199</t>
  </si>
  <si>
    <t>128</t>
  </si>
  <si>
    <t>899722113</t>
  </si>
  <si>
    <t>Krytí potrubí z plastů výstražnou fólií z PVC šířky 34 cm</t>
  </si>
  <si>
    <t>1684407044</t>
  </si>
  <si>
    <t>129</t>
  </si>
  <si>
    <t>899911216</t>
  </si>
  <si>
    <t>Kluzné objímky (pojízdná sedla) pro zasunutí potrubí do chráničky výšky 19 mm vnějšího průměru potrubí přes 102 do 112 mm</t>
  </si>
  <si>
    <t>1438657779</t>
  </si>
  <si>
    <t>130</t>
  </si>
  <si>
    <t>899913105-R</t>
  </si>
  <si>
    <t>Příplatek za nerezové šrouby a bandáže přírubových spojů</t>
  </si>
  <si>
    <t>1413565942</t>
  </si>
  <si>
    <t>včetně materiálu</t>
  </si>
  <si>
    <t>131</t>
  </si>
  <si>
    <t>899913142</t>
  </si>
  <si>
    <t>Koncové uzavírací manžety chrániček DN potrubí x DN chráničky DN 100 x 200</t>
  </si>
  <si>
    <t>-1838146000</t>
  </si>
  <si>
    <t>Ostatní konstrukce a práce, bourání</t>
  </si>
  <si>
    <t>132</t>
  </si>
  <si>
    <t>916241113</t>
  </si>
  <si>
    <t>Osazení obrubníku kamenného se zřízením lože, s vyplněním a zatřením spár cementovou maltou ležatého s boční opěrou z betonu prostého, do lože z betonu prostého</t>
  </si>
  <si>
    <t>1006902232</t>
  </si>
  <si>
    <t>2,0 "z rozebraných obrub</t>
  </si>
  <si>
    <t>133</t>
  </si>
  <si>
    <t>919112233</t>
  </si>
  <si>
    <t>Řezání dilatačních spár v živičném krytu vytvoření komůrky pro těsnící zálivku šířky 20 mm, hloubky 40 mm</t>
  </si>
  <si>
    <t>-654723488</t>
  </si>
  <si>
    <t>5,98*2</t>
  </si>
  <si>
    <t>26,0*2</t>
  </si>
  <si>
    <t>134</t>
  </si>
  <si>
    <t>919122132</t>
  </si>
  <si>
    <t>Utěsnění dilatačních spár zálivkou za tepla v cementobetonovém nebo živičném krytu včetně adhezního nátěru s těsnicím profilem pod zálivkou, pro komůrky šířky 20 mm, hloubky 40 mm</t>
  </si>
  <si>
    <t>326560803</t>
  </si>
  <si>
    <t>135</t>
  </si>
  <si>
    <t>919731122</t>
  </si>
  <si>
    <t>Zarovnání styčné plochy podkladu nebo krytu podél vybourané části komunikace nebo zpevněné plochy živičné tl. přes 50 do 100 mm</t>
  </si>
  <si>
    <t>27337702</t>
  </si>
  <si>
    <t>136</t>
  </si>
  <si>
    <t>919735112</t>
  </si>
  <si>
    <t>Řezání stávajícího živičného krytu nebo podkladu hloubky přes 50 do 100 mm</t>
  </si>
  <si>
    <t>-1310804007</t>
  </si>
  <si>
    <t>137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</si>
  <si>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</si>
  <si>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</si>
  <si>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1571193844</t>
  </si>
  <si>
    <t>138</t>
  </si>
  <si>
    <t>979054451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</si>
  <si>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</si>
  <si>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>-1121663286</t>
  </si>
  <si>
    <t>34,11*0,8</t>
  </si>
  <si>
    <t>11,25*0,8</t>
  </si>
  <si>
    <t>997</t>
  </si>
  <si>
    <t>Přesun sutě</t>
  </si>
  <si>
    <t>139</t>
  </si>
  <si>
    <t>997221551</t>
  </si>
  <si>
    <t>Vodorovná doprava suti bez naložení, ale se složením a s hrubým urovnáním ze sypkých materiálů, na vzdálenost do 1 km</t>
  </si>
  <si>
    <t>-526978359</t>
  </si>
  <si>
    <t>140</t>
  </si>
  <si>
    <t>997221559</t>
  </si>
  <si>
    <t>Vodorovná doprava suti bez naložení, ale se složením a s hrubým urovnáním Příplatek k ceně za každý další i započatý 1 km přes 1 km</t>
  </si>
  <si>
    <t>451808642</t>
  </si>
  <si>
    <t>6 příplatků</t>
  </si>
  <si>
    <t>6*84,236</t>
  </si>
  <si>
    <t>141</t>
  </si>
  <si>
    <t>997221861</t>
  </si>
  <si>
    <t>Poplatek za uložení stavebního odpadu na recyklační skládce (skládkovné) z prostého betonu zatříděného do Katalogu odpadů pod kódem 17 01 01</t>
  </si>
  <si>
    <t>692635063</t>
  </si>
  <si>
    <t>8,869*0,2</t>
  </si>
  <si>
    <t>3,319*0,2</t>
  </si>
  <si>
    <t>25,136</t>
  </si>
  <si>
    <t>142</t>
  </si>
  <si>
    <t>997221875</t>
  </si>
  <si>
    <t>Poplatek za uložení stavebního odpadu na recyklační skládce (skládkovné) asfaltového bez obsahu dehtu zatříděného do Katalogu odpadů pod kódem 17 03 02</t>
  </si>
  <si>
    <t>1524554504</t>
  </si>
  <si>
    <t>8,187+4,119</t>
  </si>
  <si>
    <t>143</t>
  </si>
  <si>
    <t>997221873</t>
  </si>
  <si>
    <t>-938512866</t>
  </si>
  <si>
    <t>18,044+14,071+1,913</t>
  </si>
  <si>
    <t>998</t>
  </si>
  <si>
    <t>Přesun hmot</t>
  </si>
  <si>
    <t>144</t>
  </si>
  <si>
    <t>998276101</t>
  </si>
  <si>
    <t>Přesun hmot pro trubní vedení hloubené z trub z plastických hmot nebo sklolaminátových pro vodovody nebo kanalizace v otevřeném výkopu dopravní vzdálenost do 15 m</t>
  </si>
  <si>
    <t>742107525</t>
  </si>
  <si>
    <t>PSV</t>
  </si>
  <si>
    <t>Práce a dodávky PSV</t>
  </si>
  <si>
    <t>789</t>
  </si>
  <si>
    <t>Povrchové úpravy ocelových konstrukcí a technologických zařízení</t>
  </si>
  <si>
    <t>145</t>
  </si>
  <si>
    <t>789321211</t>
  </si>
  <si>
    <t>Zhotovení nátěru ocelových konstrukcí třídy I dvousložkového základního, tloušťky do 80 μm</t>
  </si>
  <si>
    <t>-1465126750</t>
  </si>
  <si>
    <t>orientační tyč</t>
  </si>
  <si>
    <t>2,0*0,1517</t>
  </si>
  <si>
    <t>146</t>
  </si>
  <si>
    <t>24623055</t>
  </si>
  <si>
    <t>hmota nátěrová epoxidová vrchní (email) odstín bílý</t>
  </si>
  <si>
    <t>-1594715733</t>
  </si>
  <si>
    <t>Poznámka k položce:_x000D_
Spotřeba: 0,11 kg/m2</t>
  </si>
  <si>
    <t>0,11*2*0,303</t>
  </si>
  <si>
    <t>02 - Vedlejší a ostatní náklady</t>
  </si>
  <si>
    <t>D1 - VON 1: Příprava a zařízení staveniště, provozní a územní vlivy</t>
  </si>
  <si>
    <t xml:space="preserve">    D2 - VRN: Vedlejší rozpočtové náklady</t>
  </si>
  <si>
    <t>D3 - VON 2: Projektové dokumentace - náklady jinde neuvedené</t>
  </si>
  <si>
    <t>D4 - VON 3: Ostatní náklady jinde neuvedené</t>
  </si>
  <si>
    <t>D5 - VON 4: Předání a převzetí díla - náklady jinde neuvedené</t>
  </si>
  <si>
    <t>D1</t>
  </si>
  <si>
    <t>VON 1: Příprava a zařízení staveniště, provozní a územní vlivy</t>
  </si>
  <si>
    <t>D2</t>
  </si>
  <si>
    <t>VRN: Vedlejší rozpočtové náklady</t>
  </si>
  <si>
    <t>X1</t>
  </si>
  <si>
    <t>Zařízení staveniště - příprava, zřízení, provozování, odstranění staveniště</t>
  </si>
  <si>
    <t>kpl</t>
  </si>
  <si>
    <t>X2</t>
  </si>
  <si>
    <t>Provozní vlivy po celou dobu stavby</t>
  </si>
  <si>
    <t>X3</t>
  </si>
  <si>
    <t>Územní vlivy</t>
  </si>
  <si>
    <t>D3</t>
  </si>
  <si>
    <t>VON 2: Projektové dokumentace - náklady jinde neuvedené</t>
  </si>
  <si>
    <t>X4</t>
  </si>
  <si>
    <t>Plán zásad organizace výstavby (ZOV)</t>
  </si>
  <si>
    <t>Poznámka k položce:_x000D_
Poznámka k položce: vč. dokumentace technického stavu stávajících komunikací, budov a objektů (technická zpráva, video, fotodokumentace, zákresy) před zahájením výstavby a sledování vlivů stavby na okolní objekty v průběhu stavby. Členění po stavebních objektech.</t>
  </si>
  <si>
    <t>X5</t>
  </si>
  <si>
    <t>Prováděcí dokumentace organizace dopravy v průběhu stavby, dopravní značení, světelná signalizace</t>
  </si>
  <si>
    <t>Poznámka k položce:_x000D_
Poznámka k položce: Instalace, zajištění a údržba provizorního dopravního značení během celého obdbí platnosti provizorního značení (dle vyhl. 30/2001 Sb.) na komunikacích ovlivněných stavbou. Rozsah a vzdálenost dle postupu prací zhotovitele. Zajištění správního rozhodnutí, včetně zpracování a projednání projektu dopravního značení na příslušném Dopravním inspektorátu. Zajištění rozhodnutí o povolení zvláštního užívání silnic a místních komunikací. Vypracování návrhu řešení dopravních opatření a dočasného dorpavního značení a jeho projednání.</t>
  </si>
  <si>
    <t>X6</t>
  </si>
  <si>
    <t>Vypracování kontrolního a zkušebního plánu, provádění předepsaných zkoušek dle kontrolního zkušebního plnánu, např. kvality práce, dodávaných materiálů a konstrukcí.</t>
  </si>
  <si>
    <t>D4</t>
  </si>
  <si>
    <t>VON 3: Ostatní náklady jinde neuvedené</t>
  </si>
  <si>
    <t>X8</t>
  </si>
  <si>
    <t>Vytýčení prostorové polohy stavebních objektů, vytýčení hranic pozemků, vytýčení obvodu staveniště</t>
  </si>
  <si>
    <t>X9</t>
  </si>
  <si>
    <t>Vytýčení stávajících inženýrských sítí, vč. kopání sond pro jejich zjištění, vč. ručních výkopů. Zajištění aktualizace vyjádření správců sítí k existenci sítí.</t>
  </si>
  <si>
    <t>X12</t>
  </si>
  <si>
    <t>Činnost statika - pří výstavbě</t>
  </si>
  <si>
    <t>Poznámka k položce:_x000D_
Poznámka k položce: sledování vlivů stavby  na okolní objekty</t>
  </si>
  <si>
    <t>X15</t>
  </si>
  <si>
    <t>Zajištění provozu dalšího subjektu nutného při přeložkách nebo poškození stávajících podzemních sítí - nutné uzavření úseků, zajištění návhradního zásobení</t>
  </si>
  <si>
    <t>X17</t>
  </si>
  <si>
    <t>Oprava, znovuzřízení objektů (oplocení, zídky, potrubí apod) poškozené, nebo zbořené během výstavby</t>
  </si>
  <si>
    <t>Poznámka k položce:_x000D_
Poznámka k položce: s ohledem na technologii výstavby. Tam, kde není zohledněno v jiných částech výkazů výměr. Např. oprava a znovuzřízení objektů kdy dojde při výstavbě ke změně trasy, technologie pokládky. Dále případné podchycení, stávajícího potrubí při křížení, jinde neuvedené (podélné profily, situace)-jedná se o přípojky zjištěné během provádění stavebních prací, atd.</t>
  </si>
  <si>
    <t>X18</t>
  </si>
  <si>
    <t>Náklady spojené s vyřízením požadavků orgánů a organizací nutných před započetím výstavby</t>
  </si>
  <si>
    <t>Poznámka k položce:_x000D_
Poznámka k položce: obsažených v dokladové části: např. kácení zeleně, dopravní trasy, zvláštní užívání komunikací, správní poplatky, ohlášení stavby</t>
  </si>
  <si>
    <t>X25</t>
  </si>
  <si>
    <t>Provedení dopravního značení po celou dobu výstavby včetně poplatků za zvláštní užívání silnic. Součástí  bude osazení a provozování veškerého dopravního značení dle prováděcí dokumentace organizace dopravy v průběhu stavby. Bude se jednat o osazení dopravního značení a světelné signalizace v místě provádění prací po celou dobu výstavby. V případě obousměrného střídavého provozu v jednom jízdním pruhu bude doprava v exponovaných místech a časech řízena pracovníky stavby. Dále se bude jednat o zajištění přejezdu vozidel přes překop např. pomocí přejezdové ocelové desky.  Dále náklady na zajištění uzavírek, údržbu dopravních značek, označení výkopů a případné náhrady veřejným dopravcům za objízdné trasy po dobu trvání objížděk a uzavírek. Dále náklady na oznámení obyvatelům dotčených nemovitostí, kde bude uvažováno s úplnou nebo částečnou uzavírkou komunikace, o zahájení prací v týdenním předstihu a zajištění přístupu do nemovitostí pomocí přejezdů a přechodů po celou dobu výstavby (pro přilehlé nemovitosti, pro podnikatelské subjekty), zajištění přístupu v místě stavby pro složky záchranného integrovaného systému.</t>
  </si>
  <si>
    <t>D5</t>
  </si>
  <si>
    <t>VON 4: Předání a převzetí díla - náklady jinde neuvedené</t>
  </si>
  <si>
    <t>X28</t>
  </si>
  <si>
    <t>Komplexní a technologické zkoušky dle příslušných ČSN</t>
  </si>
  <si>
    <t>Poznámka k položce:_x000D_
Poznámka k položce: dle obecných podmínek technických specifikací a zápisů ve stavebních denících ( např.  zkoušky hutnění, apd.) Neuvedené v jiných částech výkazů výměr.</t>
  </si>
  <si>
    <t>X29</t>
  </si>
  <si>
    <t>Manipulační předpisy, prohlášení o shodě, tlakové zkoušky jinde neuvedené, provozní zkoušky, které budou prováděny za součinnosti obsluhy (zaškolování obsluhy).</t>
  </si>
  <si>
    <t>X30</t>
  </si>
  <si>
    <t>Vyhotovení  geodetického zaměření skutečného provedení stavby</t>
  </si>
  <si>
    <t>Poznámka k položce:_x000D_
Poznámka k položce: ve 3 vyhotoveních v listinné a 1 na CD nosiči v digitální formě předepsaného formátu (včetně přeložek, přípojek NN atd.)</t>
  </si>
  <si>
    <t>X31</t>
  </si>
  <si>
    <t>Vypracování geometrického plánu v celém rozsahu stavby</t>
  </si>
  <si>
    <t>Poznámka k položce:_x000D_
Poznámka k položce: Geometrický plán bude vypracován v 3 vyhotoveních v listinné podobě</t>
  </si>
  <si>
    <t>X32</t>
  </si>
  <si>
    <t>Dokumentace skutečného provedení stavby (DSPS). Vyhotovení 6x v papírové podobě + 1 x elekronicky na CD ve formátech .doc, .xls, .dwg, .dxf.</t>
  </si>
  <si>
    <t>X35</t>
  </si>
  <si>
    <t>Rozbor vody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</si>
</sst>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CC99FF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3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3" fillId="4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Alignment="1">
      <alignment vertical="center"/>
    </xf>
    <xf numFmtId="166" fontId="30" fillId="0" borderId="0" xfId="0" applyNumberFormat="1" applyFont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4" borderId="0" xfId="0" applyFont="1" applyFill="1" applyAlignment="1">
      <alignment horizontal="left" vertical="center"/>
    </xf>
    <xf numFmtId="0" fontId="23" fillId="4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4" fontId="25" fillId="0" borderId="0" xfId="0" applyNumberFormat="1" applyFont="1"/>
    <xf numFmtId="166" fontId="33" fillId="0" borderId="12" xfId="0" applyNumberFormat="1" applyFont="1" applyBorder="1"/>
    <xf numFmtId="166" fontId="33" fillId="0" borderId="13" xfId="0" applyNumberFormat="1" applyFont="1" applyBorder="1"/>
    <xf numFmtId="4" fontId="34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3" fillId="0" borderId="22" xfId="0" applyFont="1" applyBorder="1" applyAlignment="1">
      <alignment horizontal="center" vertical="center"/>
    </xf>
    <xf numFmtId="49" fontId="23" fillId="0" borderId="22" xfId="0" applyNumberFormat="1" applyFont="1" applyBorder="1" applyAlignment="1">
      <alignment horizontal="left" vertical="center" wrapText="1"/>
    </xf>
    <xf numFmtId="0" fontId="23" fillId="0" borderId="22" xfId="0" applyFont="1" applyBorder="1" applyAlignment="1">
      <alignment horizontal="left" vertical="center" wrapText="1"/>
    </xf>
    <xf numFmtId="0" fontId="23" fillId="0" borderId="22" xfId="0" applyFont="1" applyBorder="1" applyAlignment="1">
      <alignment horizontal="center" vertical="center" wrapText="1"/>
    </xf>
    <xf numFmtId="167" fontId="23" fillId="0" borderId="22" xfId="0" applyNumberFormat="1" applyFont="1" applyBorder="1" applyAlignment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6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7" fillId="0" borderId="22" xfId="0" applyFont="1" applyBorder="1" applyAlignment="1">
      <alignment horizontal="center" vertical="center"/>
    </xf>
    <xf numFmtId="49" fontId="37" fillId="0" borderId="22" xfId="0" applyNumberFormat="1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center" vertical="center" wrapText="1"/>
    </xf>
    <xf numFmtId="167" fontId="37" fillId="0" borderId="22" xfId="0" applyNumberFormat="1" applyFont="1" applyBorder="1" applyAlignment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Alignment="1">
      <alignment horizontal="center"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23" fillId="5" borderId="22" xfId="0" applyFont="1" applyFill="1" applyBorder="1" applyAlignment="1">
      <alignment horizontal="center" vertical="center"/>
    </xf>
    <xf numFmtId="0" fontId="23" fillId="5" borderId="22" xfId="0" applyFont="1" applyFill="1" applyBorder="1" applyAlignment="1">
      <alignment horizontal="left" vertical="center" wrapText="1"/>
    </xf>
    <xf numFmtId="0" fontId="0" fillId="0" borderId="0" xfId="0"/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3" fillId="4" borderId="6" xfId="0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left" vertical="center"/>
    </xf>
    <xf numFmtId="0" fontId="23" fillId="4" borderId="7" xfId="0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right" vertical="center"/>
    </xf>
    <xf numFmtId="0" fontId="23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colors>
    <mruColors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50000000000003" customHeight="1">
      <c r="AR2" s="196"/>
      <c r="AS2" s="196"/>
      <c r="AT2" s="196"/>
      <c r="AU2" s="196"/>
      <c r="AV2" s="196"/>
      <c r="AW2" s="196"/>
      <c r="AX2" s="196"/>
      <c r="AY2" s="196"/>
      <c r="AZ2" s="196"/>
      <c r="BA2" s="196"/>
      <c r="BB2" s="196"/>
      <c r="BC2" s="196"/>
      <c r="BD2" s="196"/>
      <c r="BE2" s="196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226" t="s">
        <v>14</v>
      </c>
      <c r="L5" s="196"/>
      <c r="M5" s="196"/>
      <c r="N5" s="196"/>
      <c r="O5" s="196"/>
      <c r="P5" s="196"/>
      <c r="Q5" s="196"/>
      <c r="R5" s="196"/>
      <c r="S5" s="196"/>
      <c r="T5" s="196"/>
      <c r="U5" s="196"/>
      <c r="V5" s="196"/>
      <c r="W5" s="196"/>
      <c r="X5" s="196"/>
      <c r="Y5" s="196"/>
      <c r="Z5" s="196"/>
      <c r="AA5" s="196"/>
      <c r="AB5" s="196"/>
      <c r="AC5" s="196"/>
      <c r="AD5" s="196"/>
      <c r="AE5" s="196"/>
      <c r="AF5" s="196"/>
      <c r="AG5" s="196"/>
      <c r="AH5" s="196"/>
      <c r="AI5" s="196"/>
      <c r="AJ5" s="196"/>
      <c r="AK5" s="196"/>
      <c r="AL5" s="196"/>
      <c r="AM5" s="196"/>
      <c r="AN5" s="196"/>
      <c r="AO5" s="196"/>
      <c r="AR5" s="20"/>
      <c r="BE5" s="223" t="s">
        <v>15</v>
      </c>
      <c r="BS5" s="17" t="s">
        <v>6</v>
      </c>
    </row>
    <row r="6" spans="1:74" ht="36.950000000000003" customHeight="1">
      <c r="B6" s="20"/>
      <c r="D6" s="26" t="s">
        <v>16</v>
      </c>
      <c r="K6" s="227" t="s">
        <v>17</v>
      </c>
      <c r="L6" s="196"/>
      <c r="M6" s="196"/>
      <c r="N6" s="196"/>
      <c r="O6" s="196"/>
      <c r="P6" s="196"/>
      <c r="Q6" s="196"/>
      <c r="R6" s="196"/>
      <c r="S6" s="196"/>
      <c r="T6" s="196"/>
      <c r="U6" s="196"/>
      <c r="V6" s="196"/>
      <c r="W6" s="196"/>
      <c r="X6" s="196"/>
      <c r="Y6" s="196"/>
      <c r="Z6" s="196"/>
      <c r="AA6" s="196"/>
      <c r="AB6" s="196"/>
      <c r="AC6" s="196"/>
      <c r="AD6" s="196"/>
      <c r="AE6" s="196"/>
      <c r="AF6" s="196"/>
      <c r="AG6" s="196"/>
      <c r="AH6" s="196"/>
      <c r="AI6" s="196"/>
      <c r="AJ6" s="196"/>
      <c r="AK6" s="196"/>
      <c r="AL6" s="196"/>
      <c r="AM6" s="196"/>
      <c r="AN6" s="196"/>
      <c r="AO6" s="196"/>
      <c r="AR6" s="20"/>
      <c r="BE6" s="224"/>
      <c r="BS6" s="17" t="s">
        <v>6</v>
      </c>
    </row>
    <row r="7" spans="1:74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24"/>
      <c r="BS7" s="17" t="s">
        <v>6</v>
      </c>
    </row>
    <row r="8" spans="1:74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24"/>
      <c r="BS8" s="17" t="s">
        <v>6</v>
      </c>
    </row>
    <row r="9" spans="1:74" ht="14.45" customHeight="1">
      <c r="B9" s="20"/>
      <c r="AR9" s="20"/>
      <c r="BE9" s="224"/>
      <c r="BS9" s="17" t="s">
        <v>6</v>
      </c>
    </row>
    <row r="10" spans="1:74" ht="12" customHeight="1">
      <c r="B10" s="20"/>
      <c r="D10" s="27" t="s">
        <v>24</v>
      </c>
      <c r="AK10" s="27" t="s">
        <v>25</v>
      </c>
      <c r="AN10" s="25" t="s">
        <v>26</v>
      </c>
      <c r="AR10" s="20"/>
      <c r="BE10" s="224"/>
      <c r="BS10" s="17" t="s">
        <v>6</v>
      </c>
    </row>
    <row r="11" spans="1:74" ht="18.399999999999999" customHeight="1">
      <c r="B11" s="20"/>
      <c r="E11" s="25" t="s">
        <v>27</v>
      </c>
      <c r="AK11" s="27" t="s">
        <v>28</v>
      </c>
      <c r="AN11" s="25" t="s">
        <v>29</v>
      </c>
      <c r="AR11" s="20"/>
      <c r="BE11" s="224"/>
      <c r="BS11" s="17" t="s">
        <v>6</v>
      </c>
    </row>
    <row r="12" spans="1:74" ht="6.95" customHeight="1">
      <c r="B12" s="20"/>
      <c r="AR12" s="20"/>
      <c r="BE12" s="224"/>
      <c r="BS12" s="17" t="s">
        <v>6</v>
      </c>
    </row>
    <row r="13" spans="1:74" ht="12" customHeight="1">
      <c r="B13" s="20"/>
      <c r="D13" s="27" t="s">
        <v>30</v>
      </c>
      <c r="AK13" s="27" t="s">
        <v>25</v>
      </c>
      <c r="AN13" s="29" t="s">
        <v>31</v>
      </c>
      <c r="AR13" s="20"/>
      <c r="BE13" s="224"/>
      <c r="BS13" s="17" t="s">
        <v>6</v>
      </c>
    </row>
    <row r="14" spans="1:74" ht="12.75">
      <c r="B14" s="20"/>
      <c r="E14" s="228" t="s">
        <v>31</v>
      </c>
      <c r="F14" s="229"/>
      <c r="G14" s="229"/>
      <c r="H14" s="229"/>
      <c r="I14" s="229"/>
      <c r="J14" s="229"/>
      <c r="K14" s="229"/>
      <c r="L14" s="229"/>
      <c r="M14" s="229"/>
      <c r="N14" s="229"/>
      <c r="O14" s="229"/>
      <c r="P14" s="229"/>
      <c r="Q14" s="229"/>
      <c r="R14" s="229"/>
      <c r="S14" s="229"/>
      <c r="T14" s="229"/>
      <c r="U14" s="229"/>
      <c r="V14" s="229"/>
      <c r="W14" s="229"/>
      <c r="X14" s="229"/>
      <c r="Y14" s="229"/>
      <c r="Z14" s="229"/>
      <c r="AA14" s="229"/>
      <c r="AB14" s="229"/>
      <c r="AC14" s="229"/>
      <c r="AD14" s="229"/>
      <c r="AE14" s="229"/>
      <c r="AF14" s="229"/>
      <c r="AG14" s="229"/>
      <c r="AH14" s="229"/>
      <c r="AI14" s="229"/>
      <c r="AJ14" s="229"/>
      <c r="AK14" s="27" t="s">
        <v>28</v>
      </c>
      <c r="AN14" s="29" t="s">
        <v>31</v>
      </c>
      <c r="AR14" s="20"/>
      <c r="BE14" s="224"/>
      <c r="BS14" s="17" t="s">
        <v>6</v>
      </c>
    </row>
    <row r="15" spans="1:74" ht="6.95" customHeight="1">
      <c r="B15" s="20"/>
      <c r="AR15" s="20"/>
      <c r="BE15" s="224"/>
      <c r="BS15" s="17" t="s">
        <v>4</v>
      </c>
    </row>
    <row r="16" spans="1:74" ht="12" customHeight="1">
      <c r="B16" s="20"/>
      <c r="D16" s="27" t="s">
        <v>32</v>
      </c>
      <c r="AK16" s="27" t="s">
        <v>25</v>
      </c>
      <c r="AN16" s="25" t="s">
        <v>33</v>
      </c>
      <c r="AR16" s="20"/>
      <c r="BE16" s="224"/>
      <c r="BS16" s="17" t="s">
        <v>4</v>
      </c>
    </row>
    <row r="17" spans="2:71" ht="18.399999999999999" customHeight="1">
      <c r="B17" s="20"/>
      <c r="E17" s="25" t="s">
        <v>34</v>
      </c>
      <c r="AK17" s="27" t="s">
        <v>28</v>
      </c>
      <c r="AN17" s="25" t="s">
        <v>35</v>
      </c>
      <c r="AR17" s="20"/>
      <c r="BE17" s="224"/>
      <c r="BS17" s="17" t="s">
        <v>36</v>
      </c>
    </row>
    <row r="18" spans="2:71" ht="6.95" customHeight="1">
      <c r="B18" s="20"/>
      <c r="AR18" s="20"/>
      <c r="BE18" s="224"/>
      <c r="BS18" s="17" t="s">
        <v>6</v>
      </c>
    </row>
    <row r="19" spans="2:71" ht="12" customHeight="1">
      <c r="B19" s="20"/>
      <c r="D19" s="27" t="s">
        <v>37</v>
      </c>
      <c r="AK19" s="27" t="s">
        <v>25</v>
      </c>
      <c r="AN19" s="25" t="s">
        <v>1</v>
      </c>
      <c r="AR19" s="20"/>
      <c r="BE19" s="224"/>
      <c r="BS19" s="17" t="s">
        <v>6</v>
      </c>
    </row>
    <row r="20" spans="2:71" ht="18.399999999999999" customHeight="1">
      <c r="B20" s="20"/>
      <c r="E20" s="25" t="s">
        <v>38</v>
      </c>
      <c r="AK20" s="27" t="s">
        <v>28</v>
      </c>
      <c r="AN20" s="25" t="s">
        <v>1</v>
      </c>
      <c r="AR20" s="20"/>
      <c r="BE20" s="224"/>
      <c r="BS20" s="17" t="s">
        <v>4</v>
      </c>
    </row>
    <row r="21" spans="2:71" ht="6.95" customHeight="1">
      <c r="B21" s="20"/>
      <c r="AR21" s="20"/>
      <c r="BE21" s="224"/>
    </row>
    <row r="22" spans="2:71" ht="12" customHeight="1">
      <c r="B22" s="20"/>
      <c r="D22" s="27" t="s">
        <v>39</v>
      </c>
      <c r="AR22" s="20"/>
      <c r="BE22" s="224"/>
    </row>
    <row r="23" spans="2:71" ht="16.5" customHeight="1">
      <c r="B23" s="20"/>
      <c r="E23" s="230" t="s">
        <v>1</v>
      </c>
      <c r="F23" s="230"/>
      <c r="G23" s="230"/>
      <c r="H23" s="230"/>
      <c r="I23" s="230"/>
      <c r="J23" s="230"/>
      <c r="K23" s="230"/>
      <c r="L23" s="230"/>
      <c r="M23" s="230"/>
      <c r="N23" s="230"/>
      <c r="O23" s="230"/>
      <c r="P23" s="230"/>
      <c r="Q23" s="230"/>
      <c r="R23" s="230"/>
      <c r="S23" s="230"/>
      <c r="T23" s="230"/>
      <c r="U23" s="230"/>
      <c r="V23" s="230"/>
      <c r="W23" s="230"/>
      <c r="X23" s="230"/>
      <c r="Y23" s="230"/>
      <c r="Z23" s="230"/>
      <c r="AA23" s="230"/>
      <c r="AB23" s="230"/>
      <c r="AC23" s="230"/>
      <c r="AD23" s="230"/>
      <c r="AE23" s="230"/>
      <c r="AF23" s="230"/>
      <c r="AG23" s="230"/>
      <c r="AH23" s="230"/>
      <c r="AI23" s="230"/>
      <c r="AJ23" s="230"/>
      <c r="AK23" s="230"/>
      <c r="AL23" s="230"/>
      <c r="AM23" s="230"/>
      <c r="AN23" s="230"/>
      <c r="AR23" s="20"/>
      <c r="BE23" s="224"/>
    </row>
    <row r="24" spans="2:71" ht="6.95" customHeight="1">
      <c r="B24" s="20"/>
      <c r="AR24" s="20"/>
      <c r="BE24" s="224"/>
    </row>
    <row r="25" spans="2:7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24"/>
    </row>
    <row r="26" spans="2:71" s="1" customFormat="1" ht="25.9" customHeight="1">
      <c r="B26" s="32"/>
      <c r="D26" s="33" t="s">
        <v>40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31">
        <f>ROUND(AG94,2)</f>
        <v>0</v>
      </c>
      <c r="AL26" s="232"/>
      <c r="AM26" s="232"/>
      <c r="AN26" s="232"/>
      <c r="AO26" s="232"/>
      <c r="AR26" s="32"/>
      <c r="BE26" s="224"/>
    </row>
    <row r="27" spans="2:71" s="1" customFormat="1" ht="6.95" customHeight="1">
      <c r="B27" s="32"/>
      <c r="AR27" s="32"/>
      <c r="BE27" s="224"/>
    </row>
    <row r="28" spans="2:71" s="1" customFormat="1" ht="12.75">
      <c r="B28" s="32"/>
      <c r="L28" s="233" t="s">
        <v>41</v>
      </c>
      <c r="M28" s="233"/>
      <c r="N28" s="233"/>
      <c r="O28" s="233"/>
      <c r="P28" s="233"/>
      <c r="W28" s="233" t="s">
        <v>42</v>
      </c>
      <c r="X28" s="233"/>
      <c r="Y28" s="233"/>
      <c r="Z28" s="233"/>
      <c r="AA28" s="233"/>
      <c r="AB28" s="233"/>
      <c r="AC28" s="233"/>
      <c r="AD28" s="233"/>
      <c r="AE28" s="233"/>
      <c r="AK28" s="233" t="s">
        <v>43</v>
      </c>
      <c r="AL28" s="233"/>
      <c r="AM28" s="233"/>
      <c r="AN28" s="233"/>
      <c r="AO28" s="233"/>
      <c r="AR28" s="32"/>
      <c r="BE28" s="224"/>
    </row>
    <row r="29" spans="2:71" s="2" customFormat="1" ht="14.45" customHeight="1">
      <c r="B29" s="36"/>
      <c r="D29" s="27" t="s">
        <v>44</v>
      </c>
      <c r="F29" s="27" t="s">
        <v>45</v>
      </c>
      <c r="L29" s="218">
        <v>0.21</v>
      </c>
      <c r="M29" s="217"/>
      <c r="N29" s="217"/>
      <c r="O29" s="217"/>
      <c r="P29" s="217"/>
      <c r="W29" s="216">
        <f>ROUND(AZ94, 2)</f>
        <v>0</v>
      </c>
      <c r="X29" s="217"/>
      <c r="Y29" s="217"/>
      <c r="Z29" s="217"/>
      <c r="AA29" s="217"/>
      <c r="AB29" s="217"/>
      <c r="AC29" s="217"/>
      <c r="AD29" s="217"/>
      <c r="AE29" s="217"/>
      <c r="AK29" s="216">
        <f>ROUND(AV94, 2)</f>
        <v>0</v>
      </c>
      <c r="AL29" s="217"/>
      <c r="AM29" s="217"/>
      <c r="AN29" s="217"/>
      <c r="AO29" s="217"/>
      <c r="AR29" s="36"/>
      <c r="BE29" s="225"/>
    </row>
    <row r="30" spans="2:71" s="2" customFormat="1" ht="14.45" customHeight="1">
      <c r="B30" s="36"/>
      <c r="F30" s="27" t="s">
        <v>46</v>
      </c>
      <c r="L30" s="218">
        <v>0.15</v>
      </c>
      <c r="M30" s="217"/>
      <c r="N30" s="217"/>
      <c r="O30" s="217"/>
      <c r="P30" s="217"/>
      <c r="W30" s="216">
        <f>ROUND(BA94, 2)</f>
        <v>0</v>
      </c>
      <c r="X30" s="217"/>
      <c r="Y30" s="217"/>
      <c r="Z30" s="217"/>
      <c r="AA30" s="217"/>
      <c r="AB30" s="217"/>
      <c r="AC30" s="217"/>
      <c r="AD30" s="217"/>
      <c r="AE30" s="217"/>
      <c r="AK30" s="216">
        <f>ROUND(AW94, 2)</f>
        <v>0</v>
      </c>
      <c r="AL30" s="217"/>
      <c r="AM30" s="217"/>
      <c r="AN30" s="217"/>
      <c r="AO30" s="217"/>
      <c r="AR30" s="36"/>
      <c r="BE30" s="225"/>
    </row>
    <row r="31" spans="2:71" s="2" customFormat="1" ht="14.45" hidden="1" customHeight="1">
      <c r="B31" s="36"/>
      <c r="F31" s="27" t="s">
        <v>47</v>
      </c>
      <c r="L31" s="218">
        <v>0.21</v>
      </c>
      <c r="M31" s="217"/>
      <c r="N31" s="217"/>
      <c r="O31" s="217"/>
      <c r="P31" s="217"/>
      <c r="W31" s="216">
        <f>ROUND(BB94, 2)</f>
        <v>0</v>
      </c>
      <c r="X31" s="217"/>
      <c r="Y31" s="217"/>
      <c r="Z31" s="217"/>
      <c r="AA31" s="217"/>
      <c r="AB31" s="217"/>
      <c r="AC31" s="217"/>
      <c r="AD31" s="217"/>
      <c r="AE31" s="217"/>
      <c r="AK31" s="216">
        <v>0</v>
      </c>
      <c r="AL31" s="217"/>
      <c r="AM31" s="217"/>
      <c r="AN31" s="217"/>
      <c r="AO31" s="217"/>
      <c r="AR31" s="36"/>
      <c r="BE31" s="225"/>
    </row>
    <row r="32" spans="2:71" s="2" customFormat="1" ht="14.45" hidden="1" customHeight="1">
      <c r="B32" s="36"/>
      <c r="F32" s="27" t="s">
        <v>48</v>
      </c>
      <c r="L32" s="218">
        <v>0.15</v>
      </c>
      <c r="M32" s="217"/>
      <c r="N32" s="217"/>
      <c r="O32" s="217"/>
      <c r="P32" s="217"/>
      <c r="W32" s="216">
        <f>ROUND(BC94, 2)</f>
        <v>0</v>
      </c>
      <c r="X32" s="217"/>
      <c r="Y32" s="217"/>
      <c r="Z32" s="217"/>
      <c r="AA32" s="217"/>
      <c r="AB32" s="217"/>
      <c r="AC32" s="217"/>
      <c r="AD32" s="217"/>
      <c r="AE32" s="217"/>
      <c r="AK32" s="216">
        <v>0</v>
      </c>
      <c r="AL32" s="217"/>
      <c r="AM32" s="217"/>
      <c r="AN32" s="217"/>
      <c r="AO32" s="217"/>
      <c r="AR32" s="36"/>
      <c r="BE32" s="225"/>
    </row>
    <row r="33" spans="2:57" s="2" customFormat="1" ht="14.45" hidden="1" customHeight="1">
      <c r="B33" s="36"/>
      <c r="F33" s="27" t="s">
        <v>49</v>
      </c>
      <c r="L33" s="218">
        <v>0</v>
      </c>
      <c r="M33" s="217"/>
      <c r="N33" s="217"/>
      <c r="O33" s="217"/>
      <c r="P33" s="217"/>
      <c r="W33" s="216">
        <f>ROUND(BD94, 2)</f>
        <v>0</v>
      </c>
      <c r="X33" s="217"/>
      <c r="Y33" s="217"/>
      <c r="Z33" s="217"/>
      <c r="AA33" s="217"/>
      <c r="AB33" s="217"/>
      <c r="AC33" s="217"/>
      <c r="AD33" s="217"/>
      <c r="AE33" s="217"/>
      <c r="AK33" s="216">
        <v>0</v>
      </c>
      <c r="AL33" s="217"/>
      <c r="AM33" s="217"/>
      <c r="AN33" s="217"/>
      <c r="AO33" s="217"/>
      <c r="AR33" s="36"/>
      <c r="BE33" s="225"/>
    </row>
    <row r="34" spans="2:57" s="1" customFormat="1" ht="6.95" customHeight="1">
      <c r="B34" s="32"/>
      <c r="AR34" s="32"/>
      <c r="BE34" s="224"/>
    </row>
    <row r="35" spans="2:57" s="1" customFormat="1" ht="25.9" customHeight="1">
      <c r="B35" s="32"/>
      <c r="C35" s="37"/>
      <c r="D35" s="38" t="s">
        <v>50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51</v>
      </c>
      <c r="U35" s="39"/>
      <c r="V35" s="39"/>
      <c r="W35" s="39"/>
      <c r="X35" s="219" t="s">
        <v>52</v>
      </c>
      <c r="Y35" s="220"/>
      <c r="Z35" s="220"/>
      <c r="AA35" s="220"/>
      <c r="AB35" s="220"/>
      <c r="AC35" s="39"/>
      <c r="AD35" s="39"/>
      <c r="AE35" s="39"/>
      <c r="AF35" s="39"/>
      <c r="AG35" s="39"/>
      <c r="AH35" s="39"/>
      <c r="AI35" s="39"/>
      <c r="AJ35" s="39"/>
      <c r="AK35" s="221">
        <f>SUM(AK26:AK33)</f>
        <v>0</v>
      </c>
      <c r="AL35" s="220"/>
      <c r="AM35" s="220"/>
      <c r="AN35" s="220"/>
      <c r="AO35" s="222"/>
      <c r="AP35" s="37"/>
      <c r="AQ35" s="37"/>
      <c r="AR35" s="32"/>
    </row>
    <row r="36" spans="2:57" s="1" customFormat="1" ht="6.95" customHeight="1">
      <c r="B36" s="32"/>
      <c r="AR36" s="32"/>
    </row>
    <row r="37" spans="2:57" s="1" customFormat="1" ht="14.45" customHeight="1">
      <c r="B37" s="32"/>
      <c r="AR37" s="32"/>
    </row>
    <row r="38" spans="2:57" ht="14.45" customHeight="1">
      <c r="B38" s="20"/>
      <c r="AR38" s="20"/>
    </row>
    <row r="39" spans="2:57" ht="14.45" customHeight="1">
      <c r="B39" s="20"/>
      <c r="AR39" s="20"/>
    </row>
    <row r="40" spans="2:57" ht="14.45" customHeight="1">
      <c r="B40" s="20"/>
      <c r="AR40" s="20"/>
    </row>
    <row r="41" spans="2:57" ht="14.45" customHeight="1">
      <c r="B41" s="20"/>
      <c r="AR41" s="20"/>
    </row>
    <row r="42" spans="2:57" ht="14.45" customHeight="1">
      <c r="B42" s="20"/>
      <c r="AR42" s="20"/>
    </row>
    <row r="43" spans="2:57" ht="14.45" customHeight="1">
      <c r="B43" s="20"/>
      <c r="AR43" s="20"/>
    </row>
    <row r="44" spans="2:57" ht="14.45" customHeight="1">
      <c r="B44" s="20"/>
      <c r="AR44" s="20"/>
    </row>
    <row r="45" spans="2:57" ht="14.45" customHeight="1">
      <c r="B45" s="20"/>
      <c r="AR45" s="20"/>
    </row>
    <row r="46" spans="2:57" ht="14.45" customHeight="1">
      <c r="B46" s="20"/>
      <c r="AR46" s="20"/>
    </row>
    <row r="47" spans="2:57" ht="14.45" customHeight="1">
      <c r="B47" s="20"/>
      <c r="AR47" s="20"/>
    </row>
    <row r="48" spans="2:57" ht="14.45" customHeight="1">
      <c r="B48" s="20"/>
      <c r="AR48" s="20"/>
    </row>
    <row r="49" spans="2:44" s="1" customFormat="1" ht="14.45" customHeight="1">
      <c r="B49" s="32"/>
      <c r="D49" s="41" t="s">
        <v>53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54</v>
      </c>
      <c r="AI49" s="42"/>
      <c r="AJ49" s="42"/>
      <c r="AK49" s="42"/>
      <c r="AL49" s="42"/>
      <c r="AM49" s="42"/>
      <c r="AN49" s="42"/>
      <c r="AO49" s="42"/>
      <c r="AR49" s="32"/>
    </row>
    <row r="50" spans="2:44">
      <c r="B50" s="20"/>
      <c r="AR50" s="20"/>
    </row>
    <row r="51" spans="2:44">
      <c r="B51" s="20"/>
      <c r="AR51" s="20"/>
    </row>
    <row r="52" spans="2:44">
      <c r="B52" s="20"/>
      <c r="AR52" s="20"/>
    </row>
    <row r="53" spans="2:44">
      <c r="B53" s="20"/>
      <c r="AR53" s="20"/>
    </row>
    <row r="54" spans="2:44">
      <c r="B54" s="20"/>
      <c r="AR54" s="20"/>
    </row>
    <row r="55" spans="2:44">
      <c r="B55" s="20"/>
      <c r="AR55" s="20"/>
    </row>
    <row r="56" spans="2:44">
      <c r="B56" s="20"/>
      <c r="AR56" s="20"/>
    </row>
    <row r="57" spans="2:44">
      <c r="B57" s="20"/>
      <c r="AR57" s="20"/>
    </row>
    <row r="58" spans="2:44">
      <c r="B58" s="20"/>
      <c r="AR58" s="20"/>
    </row>
    <row r="59" spans="2:44">
      <c r="B59" s="20"/>
      <c r="AR59" s="20"/>
    </row>
    <row r="60" spans="2:44" s="1" customFormat="1" ht="12.75">
      <c r="B60" s="32"/>
      <c r="D60" s="43" t="s">
        <v>55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3" t="s">
        <v>56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3" t="s">
        <v>55</v>
      </c>
      <c r="AI60" s="34"/>
      <c r="AJ60" s="34"/>
      <c r="AK60" s="34"/>
      <c r="AL60" s="34"/>
      <c r="AM60" s="43" t="s">
        <v>56</v>
      </c>
      <c r="AN60" s="34"/>
      <c r="AO60" s="34"/>
      <c r="AR60" s="32"/>
    </row>
    <row r="61" spans="2:44">
      <c r="B61" s="20"/>
      <c r="AR61" s="20"/>
    </row>
    <row r="62" spans="2:44">
      <c r="B62" s="20"/>
      <c r="AR62" s="20"/>
    </row>
    <row r="63" spans="2:44">
      <c r="B63" s="20"/>
      <c r="AR63" s="20"/>
    </row>
    <row r="64" spans="2:44" s="1" customFormat="1" ht="12.75">
      <c r="B64" s="32"/>
      <c r="D64" s="41" t="s">
        <v>57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1" t="s">
        <v>58</v>
      </c>
      <c r="AI64" s="42"/>
      <c r="AJ64" s="42"/>
      <c r="AK64" s="42"/>
      <c r="AL64" s="42"/>
      <c r="AM64" s="42"/>
      <c r="AN64" s="42"/>
      <c r="AO64" s="42"/>
      <c r="AR64" s="32"/>
    </row>
    <row r="65" spans="2:44">
      <c r="B65" s="20"/>
      <c r="AR65" s="20"/>
    </row>
    <row r="66" spans="2:44">
      <c r="B66" s="20"/>
      <c r="AR66" s="20"/>
    </row>
    <row r="67" spans="2:44">
      <c r="B67" s="20"/>
      <c r="AR67" s="20"/>
    </row>
    <row r="68" spans="2:44">
      <c r="B68" s="20"/>
      <c r="AR68" s="20"/>
    </row>
    <row r="69" spans="2:44">
      <c r="B69" s="20"/>
      <c r="AR69" s="20"/>
    </row>
    <row r="70" spans="2:44">
      <c r="B70" s="20"/>
      <c r="AR70" s="20"/>
    </row>
    <row r="71" spans="2:44">
      <c r="B71" s="20"/>
      <c r="AR71" s="20"/>
    </row>
    <row r="72" spans="2:44">
      <c r="B72" s="20"/>
      <c r="AR72" s="20"/>
    </row>
    <row r="73" spans="2:44">
      <c r="B73" s="20"/>
      <c r="AR73" s="20"/>
    </row>
    <row r="74" spans="2:44">
      <c r="B74" s="20"/>
      <c r="AR74" s="20"/>
    </row>
    <row r="75" spans="2:44" s="1" customFormat="1" ht="12.75">
      <c r="B75" s="32"/>
      <c r="D75" s="43" t="s">
        <v>55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3" t="s">
        <v>56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3" t="s">
        <v>55</v>
      </c>
      <c r="AI75" s="34"/>
      <c r="AJ75" s="34"/>
      <c r="AK75" s="34"/>
      <c r="AL75" s="34"/>
      <c r="AM75" s="43" t="s">
        <v>56</v>
      </c>
      <c r="AN75" s="34"/>
      <c r="AO75" s="34"/>
      <c r="AR75" s="32"/>
    </row>
    <row r="76" spans="2:44" s="1" customFormat="1">
      <c r="B76" s="32"/>
      <c r="AR76" s="32"/>
    </row>
    <row r="77" spans="2:44" s="1" customFormat="1" ht="6.9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2"/>
    </row>
    <row r="81" spans="1:91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2"/>
    </row>
    <row r="82" spans="1:91" s="1" customFormat="1" ht="24.95" customHeight="1">
      <c r="B82" s="32"/>
      <c r="C82" s="21" t="s">
        <v>59</v>
      </c>
      <c r="AR82" s="32"/>
    </row>
    <row r="83" spans="1:91" s="1" customFormat="1" ht="6.95" customHeight="1">
      <c r="B83" s="32"/>
      <c r="AR83" s="32"/>
    </row>
    <row r="84" spans="1:91" s="3" customFormat="1" ht="12" customHeight="1">
      <c r="B84" s="48"/>
      <c r="C84" s="27" t="s">
        <v>13</v>
      </c>
      <c r="L84" s="3" t="str">
        <f>K5</f>
        <v>M22/058</v>
      </c>
      <c r="AR84" s="48"/>
    </row>
    <row r="85" spans="1:91" s="4" customFormat="1" ht="36.950000000000003" customHeight="1">
      <c r="B85" s="49"/>
      <c r="C85" s="50" t="s">
        <v>16</v>
      </c>
      <c r="L85" s="207" t="str">
        <f>K6</f>
        <v>Pardubice, Dražkovice u mateřské školy- vodovod</v>
      </c>
      <c r="M85" s="208"/>
      <c r="N85" s="208"/>
      <c r="O85" s="208"/>
      <c r="P85" s="208"/>
      <c r="Q85" s="208"/>
      <c r="R85" s="208"/>
      <c r="S85" s="208"/>
      <c r="T85" s="208"/>
      <c r="U85" s="208"/>
      <c r="V85" s="208"/>
      <c r="W85" s="208"/>
      <c r="X85" s="208"/>
      <c r="Y85" s="208"/>
      <c r="Z85" s="208"/>
      <c r="AA85" s="208"/>
      <c r="AB85" s="208"/>
      <c r="AC85" s="208"/>
      <c r="AD85" s="208"/>
      <c r="AE85" s="208"/>
      <c r="AF85" s="208"/>
      <c r="AG85" s="208"/>
      <c r="AH85" s="208"/>
      <c r="AI85" s="208"/>
      <c r="AJ85" s="208"/>
      <c r="AK85" s="208"/>
      <c r="AL85" s="208"/>
      <c r="AM85" s="208"/>
      <c r="AN85" s="208"/>
      <c r="AO85" s="208"/>
      <c r="AR85" s="49"/>
    </row>
    <row r="86" spans="1:91" s="1" customFormat="1" ht="6.95" customHeight="1">
      <c r="B86" s="32"/>
      <c r="AR86" s="32"/>
    </row>
    <row r="87" spans="1:91" s="1" customFormat="1" ht="12" customHeight="1">
      <c r="B87" s="32"/>
      <c r="C87" s="27" t="s">
        <v>20</v>
      </c>
      <c r="L87" s="51" t="str">
        <f>IF(K8="","",K8)</f>
        <v>Pardubice</v>
      </c>
      <c r="AI87" s="27" t="s">
        <v>22</v>
      </c>
      <c r="AM87" s="209" t="str">
        <f>IF(AN8= "","",AN8)</f>
        <v>11. 4. 2023</v>
      </c>
      <c r="AN87" s="209"/>
      <c r="AR87" s="32"/>
    </row>
    <row r="88" spans="1:91" s="1" customFormat="1" ht="6.95" customHeight="1">
      <c r="B88" s="32"/>
      <c r="AR88" s="32"/>
    </row>
    <row r="89" spans="1:91" s="1" customFormat="1" ht="15.2" customHeight="1">
      <c r="B89" s="32"/>
      <c r="C89" s="27" t="s">
        <v>24</v>
      </c>
      <c r="L89" s="3" t="str">
        <f>IF(E11= "","",E11)</f>
        <v>Vodovody a kanalizace Pardubice, a.s.</v>
      </c>
      <c r="AI89" s="27" t="s">
        <v>32</v>
      </c>
      <c r="AM89" s="210" t="str">
        <f>IF(E17="","",E17)</f>
        <v>Multiaqua s.r.o.</v>
      </c>
      <c r="AN89" s="211"/>
      <c r="AO89" s="211"/>
      <c r="AP89" s="211"/>
      <c r="AR89" s="32"/>
      <c r="AS89" s="212" t="s">
        <v>60</v>
      </c>
      <c r="AT89" s="213"/>
      <c r="AU89" s="53"/>
      <c r="AV89" s="53"/>
      <c r="AW89" s="53"/>
      <c r="AX89" s="53"/>
      <c r="AY89" s="53"/>
      <c r="AZ89" s="53"/>
      <c r="BA89" s="53"/>
      <c r="BB89" s="53"/>
      <c r="BC89" s="53"/>
      <c r="BD89" s="54"/>
    </row>
    <row r="90" spans="1:91" s="1" customFormat="1" ht="15.2" customHeight="1">
      <c r="B90" s="32"/>
      <c r="C90" s="27" t="s">
        <v>30</v>
      </c>
      <c r="L90" s="3" t="str">
        <f>IF(E14= "Vyplň údaj","",E14)</f>
        <v/>
      </c>
      <c r="AI90" s="27" t="s">
        <v>37</v>
      </c>
      <c r="AM90" s="210" t="str">
        <f>IF(E20="","",E20)</f>
        <v>Leona Šaldová</v>
      </c>
      <c r="AN90" s="211"/>
      <c r="AO90" s="211"/>
      <c r="AP90" s="211"/>
      <c r="AR90" s="32"/>
      <c r="AS90" s="214"/>
      <c r="AT90" s="215"/>
      <c r="BD90" s="56"/>
    </row>
    <row r="91" spans="1:91" s="1" customFormat="1" ht="10.9" customHeight="1">
      <c r="B91" s="32"/>
      <c r="AR91" s="32"/>
      <c r="AS91" s="214"/>
      <c r="AT91" s="215"/>
      <c r="BD91" s="56"/>
    </row>
    <row r="92" spans="1:91" s="1" customFormat="1" ht="29.25" customHeight="1">
      <c r="B92" s="32"/>
      <c r="C92" s="202" t="s">
        <v>61</v>
      </c>
      <c r="D92" s="203"/>
      <c r="E92" s="203"/>
      <c r="F92" s="203"/>
      <c r="G92" s="203"/>
      <c r="H92" s="57"/>
      <c r="I92" s="204" t="s">
        <v>62</v>
      </c>
      <c r="J92" s="203"/>
      <c r="K92" s="203"/>
      <c r="L92" s="203"/>
      <c r="M92" s="203"/>
      <c r="N92" s="203"/>
      <c r="O92" s="203"/>
      <c r="P92" s="203"/>
      <c r="Q92" s="203"/>
      <c r="R92" s="203"/>
      <c r="S92" s="203"/>
      <c r="T92" s="203"/>
      <c r="U92" s="203"/>
      <c r="V92" s="203"/>
      <c r="W92" s="203"/>
      <c r="X92" s="203"/>
      <c r="Y92" s="203"/>
      <c r="Z92" s="203"/>
      <c r="AA92" s="203"/>
      <c r="AB92" s="203"/>
      <c r="AC92" s="203"/>
      <c r="AD92" s="203"/>
      <c r="AE92" s="203"/>
      <c r="AF92" s="203"/>
      <c r="AG92" s="205" t="s">
        <v>63</v>
      </c>
      <c r="AH92" s="203"/>
      <c r="AI92" s="203"/>
      <c r="AJ92" s="203"/>
      <c r="AK92" s="203"/>
      <c r="AL92" s="203"/>
      <c r="AM92" s="203"/>
      <c r="AN92" s="204" t="s">
        <v>64</v>
      </c>
      <c r="AO92" s="203"/>
      <c r="AP92" s="206"/>
      <c r="AQ92" s="58" t="s">
        <v>65</v>
      </c>
      <c r="AR92" s="32"/>
      <c r="AS92" s="59" t="s">
        <v>66</v>
      </c>
      <c r="AT92" s="60" t="s">
        <v>67</v>
      </c>
      <c r="AU92" s="60" t="s">
        <v>68</v>
      </c>
      <c r="AV92" s="60" t="s">
        <v>69</v>
      </c>
      <c r="AW92" s="60" t="s">
        <v>70</v>
      </c>
      <c r="AX92" s="60" t="s">
        <v>71</v>
      </c>
      <c r="AY92" s="60" t="s">
        <v>72</v>
      </c>
      <c r="AZ92" s="60" t="s">
        <v>73</v>
      </c>
      <c r="BA92" s="60" t="s">
        <v>74</v>
      </c>
      <c r="BB92" s="60" t="s">
        <v>75</v>
      </c>
      <c r="BC92" s="60" t="s">
        <v>76</v>
      </c>
      <c r="BD92" s="61" t="s">
        <v>77</v>
      </c>
    </row>
    <row r="93" spans="1:91" s="1" customFormat="1" ht="10.9" customHeight="1">
      <c r="B93" s="32"/>
      <c r="AR93" s="32"/>
      <c r="AS93" s="62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54"/>
    </row>
    <row r="94" spans="1:91" s="5" customFormat="1" ht="32.450000000000003" customHeight="1">
      <c r="B94" s="63"/>
      <c r="C94" s="64" t="s">
        <v>78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200">
        <f>ROUND(SUM(AG95:AG96),2)</f>
        <v>0</v>
      </c>
      <c r="AH94" s="200"/>
      <c r="AI94" s="200"/>
      <c r="AJ94" s="200"/>
      <c r="AK94" s="200"/>
      <c r="AL94" s="200"/>
      <c r="AM94" s="200"/>
      <c r="AN94" s="201">
        <f>SUM(AG94,AT94)</f>
        <v>0</v>
      </c>
      <c r="AO94" s="201"/>
      <c r="AP94" s="201"/>
      <c r="AQ94" s="67" t="s">
        <v>1</v>
      </c>
      <c r="AR94" s="63"/>
      <c r="AS94" s="68">
        <f>ROUND(SUM(AS95:AS96),2)</f>
        <v>0</v>
      </c>
      <c r="AT94" s="69">
        <f>ROUND(SUM(AV94:AW94),2)</f>
        <v>0</v>
      </c>
      <c r="AU94" s="70">
        <f>ROUND(SUM(AU95:AU96),5)</f>
        <v>0</v>
      </c>
      <c r="AV94" s="69">
        <f>ROUND(AZ94*L29,2)</f>
        <v>0</v>
      </c>
      <c r="AW94" s="69">
        <f>ROUND(BA94*L30,2)</f>
        <v>0</v>
      </c>
      <c r="AX94" s="69">
        <f>ROUND(BB94*L29,2)</f>
        <v>0</v>
      </c>
      <c r="AY94" s="69">
        <f>ROUND(BC94*L30,2)</f>
        <v>0</v>
      </c>
      <c r="AZ94" s="69">
        <f>ROUND(SUM(AZ95:AZ96),2)</f>
        <v>0</v>
      </c>
      <c r="BA94" s="69">
        <f>ROUND(SUM(BA95:BA96),2)</f>
        <v>0</v>
      </c>
      <c r="BB94" s="69">
        <f>ROUND(SUM(BB95:BB96),2)</f>
        <v>0</v>
      </c>
      <c r="BC94" s="69">
        <f>ROUND(SUM(BC95:BC96),2)</f>
        <v>0</v>
      </c>
      <c r="BD94" s="71">
        <f>ROUND(SUM(BD95:BD96),2)</f>
        <v>0</v>
      </c>
      <c r="BS94" s="72" t="s">
        <v>79</v>
      </c>
      <c r="BT94" s="72" t="s">
        <v>80</v>
      </c>
      <c r="BU94" s="73" t="s">
        <v>81</v>
      </c>
      <c r="BV94" s="72" t="s">
        <v>82</v>
      </c>
      <c r="BW94" s="72" t="s">
        <v>5</v>
      </c>
      <c r="BX94" s="72" t="s">
        <v>83</v>
      </c>
      <c r="CL94" s="72" t="s">
        <v>1</v>
      </c>
    </row>
    <row r="95" spans="1:91" s="6" customFormat="1" ht="24.75" customHeight="1">
      <c r="A95" s="74" t="s">
        <v>84</v>
      </c>
      <c r="B95" s="75"/>
      <c r="C95" s="76"/>
      <c r="D95" s="199" t="s">
        <v>85</v>
      </c>
      <c r="E95" s="199"/>
      <c r="F95" s="199"/>
      <c r="G95" s="199"/>
      <c r="H95" s="199"/>
      <c r="I95" s="77"/>
      <c r="J95" s="199" t="s">
        <v>17</v>
      </c>
      <c r="K95" s="199"/>
      <c r="L95" s="199"/>
      <c r="M95" s="199"/>
      <c r="N95" s="199"/>
      <c r="O95" s="199"/>
      <c r="P95" s="199"/>
      <c r="Q95" s="199"/>
      <c r="R95" s="199"/>
      <c r="S95" s="199"/>
      <c r="T95" s="199"/>
      <c r="U95" s="199"/>
      <c r="V95" s="199"/>
      <c r="W95" s="199"/>
      <c r="X95" s="199"/>
      <c r="Y95" s="199"/>
      <c r="Z95" s="199"/>
      <c r="AA95" s="199"/>
      <c r="AB95" s="199"/>
      <c r="AC95" s="199"/>
      <c r="AD95" s="199"/>
      <c r="AE95" s="199"/>
      <c r="AF95" s="199"/>
      <c r="AG95" s="197">
        <f>'01 - Pardubice, Dražkovic...'!J30</f>
        <v>0</v>
      </c>
      <c r="AH95" s="198"/>
      <c r="AI95" s="198"/>
      <c r="AJ95" s="198"/>
      <c r="AK95" s="198"/>
      <c r="AL95" s="198"/>
      <c r="AM95" s="198"/>
      <c r="AN95" s="197">
        <f>SUM(AG95,AT95)</f>
        <v>0</v>
      </c>
      <c r="AO95" s="198"/>
      <c r="AP95" s="198"/>
      <c r="AQ95" s="78" t="s">
        <v>86</v>
      </c>
      <c r="AR95" s="75"/>
      <c r="AS95" s="79">
        <v>0</v>
      </c>
      <c r="AT95" s="80">
        <f>ROUND(SUM(AV95:AW95),2)</f>
        <v>0</v>
      </c>
      <c r="AU95" s="81">
        <f>'01 - Pardubice, Dražkovic...'!P127</f>
        <v>0</v>
      </c>
      <c r="AV95" s="80">
        <f>'01 - Pardubice, Dražkovic...'!J33</f>
        <v>0</v>
      </c>
      <c r="AW95" s="80">
        <f>'01 - Pardubice, Dražkovic...'!J34</f>
        <v>0</v>
      </c>
      <c r="AX95" s="80">
        <f>'01 - Pardubice, Dražkovic...'!J35</f>
        <v>0</v>
      </c>
      <c r="AY95" s="80">
        <f>'01 - Pardubice, Dražkovic...'!J36</f>
        <v>0</v>
      </c>
      <c r="AZ95" s="80">
        <f>'01 - Pardubice, Dražkovic...'!F33</f>
        <v>0</v>
      </c>
      <c r="BA95" s="80">
        <f>'01 - Pardubice, Dražkovic...'!F34</f>
        <v>0</v>
      </c>
      <c r="BB95" s="80">
        <f>'01 - Pardubice, Dražkovic...'!F35</f>
        <v>0</v>
      </c>
      <c r="BC95" s="80">
        <f>'01 - Pardubice, Dražkovic...'!F36</f>
        <v>0</v>
      </c>
      <c r="BD95" s="82">
        <f>'01 - Pardubice, Dražkovic...'!F37</f>
        <v>0</v>
      </c>
      <c r="BT95" s="83" t="s">
        <v>87</v>
      </c>
      <c r="BV95" s="83" t="s">
        <v>82</v>
      </c>
      <c r="BW95" s="83" t="s">
        <v>88</v>
      </c>
      <c r="BX95" s="83" t="s">
        <v>5</v>
      </c>
      <c r="CL95" s="83" t="s">
        <v>1</v>
      </c>
      <c r="CM95" s="83" t="s">
        <v>89</v>
      </c>
    </row>
    <row r="96" spans="1:91" s="6" customFormat="1" ht="16.5" customHeight="1">
      <c r="A96" s="74" t="s">
        <v>84</v>
      </c>
      <c r="B96" s="75"/>
      <c r="C96" s="76"/>
      <c r="D96" s="199" t="s">
        <v>90</v>
      </c>
      <c r="E96" s="199"/>
      <c r="F96" s="199"/>
      <c r="G96" s="199"/>
      <c r="H96" s="199"/>
      <c r="I96" s="77"/>
      <c r="J96" s="199" t="s">
        <v>91</v>
      </c>
      <c r="K96" s="199"/>
      <c r="L96" s="199"/>
      <c r="M96" s="199"/>
      <c r="N96" s="199"/>
      <c r="O96" s="199"/>
      <c r="P96" s="199"/>
      <c r="Q96" s="199"/>
      <c r="R96" s="199"/>
      <c r="S96" s="199"/>
      <c r="T96" s="199"/>
      <c r="U96" s="199"/>
      <c r="V96" s="199"/>
      <c r="W96" s="199"/>
      <c r="X96" s="199"/>
      <c r="Y96" s="199"/>
      <c r="Z96" s="199"/>
      <c r="AA96" s="199"/>
      <c r="AB96" s="199"/>
      <c r="AC96" s="199"/>
      <c r="AD96" s="199"/>
      <c r="AE96" s="199"/>
      <c r="AF96" s="199"/>
      <c r="AG96" s="197">
        <f>'02 - Vedlejší a ostatní n...'!J30</f>
        <v>0</v>
      </c>
      <c r="AH96" s="198"/>
      <c r="AI96" s="198"/>
      <c r="AJ96" s="198"/>
      <c r="AK96" s="198"/>
      <c r="AL96" s="198"/>
      <c r="AM96" s="198"/>
      <c r="AN96" s="197">
        <f>SUM(AG96,AT96)</f>
        <v>0</v>
      </c>
      <c r="AO96" s="198"/>
      <c r="AP96" s="198"/>
      <c r="AQ96" s="78" t="s">
        <v>86</v>
      </c>
      <c r="AR96" s="75"/>
      <c r="AS96" s="84">
        <v>0</v>
      </c>
      <c r="AT96" s="85">
        <f>ROUND(SUM(AV96:AW96),2)</f>
        <v>0</v>
      </c>
      <c r="AU96" s="86">
        <f>'02 - Vedlejší a ostatní n...'!P124</f>
        <v>0</v>
      </c>
      <c r="AV96" s="85">
        <f>'02 - Vedlejší a ostatní n...'!J33</f>
        <v>0</v>
      </c>
      <c r="AW96" s="85">
        <f>'02 - Vedlejší a ostatní n...'!J34</f>
        <v>0</v>
      </c>
      <c r="AX96" s="85">
        <f>'02 - Vedlejší a ostatní n...'!J35</f>
        <v>0</v>
      </c>
      <c r="AY96" s="85">
        <f>'02 - Vedlejší a ostatní n...'!J36</f>
        <v>0</v>
      </c>
      <c r="AZ96" s="85">
        <f>'02 - Vedlejší a ostatní n...'!F33</f>
        <v>0</v>
      </c>
      <c r="BA96" s="85">
        <f>'02 - Vedlejší a ostatní n...'!F34</f>
        <v>0</v>
      </c>
      <c r="BB96" s="85">
        <f>'02 - Vedlejší a ostatní n...'!F35</f>
        <v>0</v>
      </c>
      <c r="BC96" s="85">
        <f>'02 - Vedlejší a ostatní n...'!F36</f>
        <v>0</v>
      </c>
      <c r="BD96" s="87">
        <f>'02 - Vedlejší a ostatní n...'!F37</f>
        <v>0</v>
      </c>
      <c r="BT96" s="83" t="s">
        <v>87</v>
      </c>
      <c r="BV96" s="83" t="s">
        <v>82</v>
      </c>
      <c r="BW96" s="83" t="s">
        <v>92</v>
      </c>
      <c r="BX96" s="83" t="s">
        <v>5</v>
      </c>
      <c r="CL96" s="83" t="s">
        <v>1</v>
      </c>
      <c r="CM96" s="83" t="s">
        <v>89</v>
      </c>
    </row>
    <row r="97" spans="2:44" s="1" customFormat="1" ht="30" customHeight="1">
      <c r="B97" s="32"/>
      <c r="AR97" s="32"/>
    </row>
    <row r="98" spans="2:44" s="1" customFormat="1" ht="6.95" customHeight="1">
      <c r="B98" s="44"/>
      <c r="C98" s="45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5"/>
      <c r="AB98" s="45"/>
      <c r="AC98" s="45"/>
      <c r="AD98" s="45"/>
      <c r="AE98" s="45"/>
      <c r="AF98" s="45"/>
      <c r="AG98" s="45"/>
      <c r="AH98" s="45"/>
      <c r="AI98" s="45"/>
      <c r="AJ98" s="45"/>
      <c r="AK98" s="45"/>
      <c r="AL98" s="45"/>
      <c r="AM98" s="45"/>
      <c r="AN98" s="45"/>
      <c r="AO98" s="45"/>
      <c r="AP98" s="45"/>
      <c r="AQ98" s="45"/>
      <c r="AR98" s="32"/>
    </row>
  </sheetData>
  <sheetProtection algorithmName="SHA-512" hashValue="9soyyr1/8t1dYRr+hbnx3EXZw4Ca+E8Ddo0HtWoOhSXwCn9ngxoFfW+koAGoUDXKzEYUH04PH4Ya7ojRqcvLAg==" saltValue="hp5YlmSLfq0eJ/qRvzBcSv1NIfMmtB4ziiSnCn0yi5oeXc22FsTVT3kEWFlOIsXl8yeNJeaYdVmdkfzXIbtE+g==" spinCount="100000" sheet="1" objects="1" scenarios="1" formatColumns="0" formatRows="0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AM87:AN87"/>
    <mergeCell ref="AM89:AP89"/>
    <mergeCell ref="AS89:AT91"/>
    <mergeCell ref="AM90:AP90"/>
    <mergeCell ref="W33:AE33"/>
    <mergeCell ref="AK33:AO33"/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</mergeCells>
  <hyperlinks>
    <hyperlink ref="A95" location="'01 - Pardubice, Dražkovic...'!C2" display="/" xr:uid="{00000000-0004-0000-0000-000000000000}"/>
    <hyperlink ref="A96" location="'02 - Vedlejší a ostatní n...'!C2" display="/" xr:uid="{00000000-0004-0000-0000-000001000000}"/>
  </hyperlinks>
  <pageMargins left="0.39370078740157483" right="0.39370078740157483" top="0.39370078740157483" bottom="0.39370078740157483" header="0" footer="0"/>
  <pageSetup paperSize="9" scale="74" fitToHeight="100" orientation="portrait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561"/>
  <sheetViews>
    <sheetView showGridLines="0" tabSelected="1" workbookViewId="0">
      <selection activeCell="L20" sqref="L20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6"/>
      <c r="M2" s="196"/>
      <c r="N2" s="196"/>
      <c r="O2" s="196"/>
      <c r="P2" s="196"/>
      <c r="Q2" s="196"/>
      <c r="R2" s="196"/>
      <c r="S2" s="196"/>
      <c r="T2" s="196"/>
      <c r="U2" s="196"/>
      <c r="V2" s="196"/>
      <c r="AT2" s="17" t="s">
        <v>88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89</v>
      </c>
    </row>
    <row r="4" spans="2:46" ht="24.95" customHeight="1">
      <c r="B4" s="20"/>
      <c r="D4" s="21" t="s">
        <v>93</v>
      </c>
      <c r="L4" s="20"/>
      <c r="M4" s="88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35" t="str">
        <f>'Rekapitulace stavby'!K6</f>
        <v>Pardubice, Dražkovice u mateřské školy- vodovod</v>
      </c>
      <c r="F7" s="236"/>
      <c r="G7" s="236"/>
      <c r="H7" s="236"/>
      <c r="L7" s="20"/>
    </row>
    <row r="8" spans="2:46" s="1" customFormat="1" ht="12" customHeight="1">
      <c r="B8" s="32"/>
      <c r="D8" s="27" t="s">
        <v>94</v>
      </c>
      <c r="L8" s="32"/>
    </row>
    <row r="9" spans="2:46" s="1" customFormat="1" ht="16.5" customHeight="1">
      <c r="B9" s="32"/>
      <c r="E9" s="207" t="s">
        <v>95</v>
      </c>
      <c r="F9" s="234"/>
      <c r="G9" s="234"/>
      <c r="H9" s="234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11. 4. 2023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26</v>
      </c>
      <c r="L14" s="32"/>
    </row>
    <row r="15" spans="2:46" s="1" customFormat="1" ht="18" customHeight="1">
      <c r="B15" s="32"/>
      <c r="E15" s="25" t="s">
        <v>27</v>
      </c>
      <c r="I15" s="27" t="s">
        <v>28</v>
      </c>
      <c r="J15" s="25" t="s">
        <v>29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30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7" t="str">
        <f>'Rekapitulace stavby'!E14</f>
        <v>Vyplň údaj</v>
      </c>
      <c r="F18" s="226"/>
      <c r="G18" s="226"/>
      <c r="H18" s="226"/>
      <c r="I18" s="27" t="s">
        <v>28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32</v>
      </c>
      <c r="I20" s="27" t="s">
        <v>25</v>
      </c>
      <c r="J20" s="25" t="s">
        <v>33</v>
      </c>
      <c r="L20" s="32"/>
    </row>
    <row r="21" spans="2:12" s="1" customFormat="1" ht="18" customHeight="1">
      <c r="B21" s="32"/>
      <c r="E21" s="25" t="s">
        <v>34</v>
      </c>
      <c r="I21" s="27" t="s">
        <v>28</v>
      </c>
      <c r="J21" s="25" t="s">
        <v>35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37</v>
      </c>
      <c r="I23" s="27" t="s">
        <v>25</v>
      </c>
      <c r="J23" s="25" t="s">
        <v>1</v>
      </c>
      <c r="L23" s="32"/>
    </row>
    <row r="24" spans="2:12" s="1" customFormat="1" ht="18" customHeight="1">
      <c r="B24" s="32"/>
      <c r="E24" s="25" t="s">
        <v>38</v>
      </c>
      <c r="I24" s="27" t="s">
        <v>28</v>
      </c>
      <c r="J24" s="25" t="s">
        <v>1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39</v>
      </c>
      <c r="L26" s="32"/>
    </row>
    <row r="27" spans="2:12" s="7" customFormat="1" ht="16.5" customHeight="1">
      <c r="B27" s="89"/>
      <c r="E27" s="230" t="s">
        <v>1</v>
      </c>
      <c r="F27" s="230"/>
      <c r="G27" s="230"/>
      <c r="H27" s="230"/>
      <c r="L27" s="89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40</v>
      </c>
      <c r="J30" s="66">
        <f>ROUND(J127,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42</v>
      </c>
      <c r="I32" s="35" t="s">
        <v>41</v>
      </c>
      <c r="J32" s="35" t="s">
        <v>43</v>
      </c>
      <c r="L32" s="32"/>
    </row>
    <row r="33" spans="2:12" s="1" customFormat="1" ht="14.45" customHeight="1">
      <c r="B33" s="32"/>
      <c r="D33" s="55" t="s">
        <v>44</v>
      </c>
      <c r="E33" s="27" t="s">
        <v>45</v>
      </c>
      <c r="F33" s="91">
        <f>ROUND((SUM(BE127:BE560)),  2)</f>
        <v>0</v>
      </c>
      <c r="I33" s="92">
        <v>0.21</v>
      </c>
      <c r="J33" s="91">
        <f>ROUND(((SUM(BE127:BE560))*I33),  2)</f>
        <v>0</v>
      </c>
      <c r="L33" s="32"/>
    </row>
    <row r="34" spans="2:12" s="1" customFormat="1" ht="14.45" customHeight="1">
      <c r="B34" s="32"/>
      <c r="E34" s="27" t="s">
        <v>46</v>
      </c>
      <c r="F34" s="91">
        <f>ROUND((SUM(BF127:BF560)),  2)</f>
        <v>0</v>
      </c>
      <c r="I34" s="92">
        <v>0.15</v>
      </c>
      <c r="J34" s="91">
        <f>ROUND(((SUM(BF127:BF560))*I34),  2)</f>
        <v>0</v>
      </c>
      <c r="L34" s="32"/>
    </row>
    <row r="35" spans="2:12" s="1" customFormat="1" ht="14.45" hidden="1" customHeight="1">
      <c r="B35" s="32"/>
      <c r="E35" s="27" t="s">
        <v>47</v>
      </c>
      <c r="F35" s="91">
        <f>ROUND((SUM(BG127:BG560)),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48</v>
      </c>
      <c r="F36" s="91">
        <f>ROUND((SUM(BH127:BH560)),  2)</f>
        <v>0</v>
      </c>
      <c r="I36" s="92">
        <v>0.15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49</v>
      </c>
      <c r="F37" s="91">
        <f>ROUND((SUM(BI127:BI560)),  2)</f>
        <v>0</v>
      </c>
      <c r="I37" s="92">
        <v>0</v>
      </c>
      <c r="J37" s="91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3"/>
      <c r="D39" s="94" t="s">
        <v>50</v>
      </c>
      <c r="E39" s="57"/>
      <c r="F39" s="57"/>
      <c r="G39" s="95" t="s">
        <v>51</v>
      </c>
      <c r="H39" s="96" t="s">
        <v>52</v>
      </c>
      <c r="I39" s="57"/>
      <c r="J39" s="97">
        <f>SUM(J30:J37)</f>
        <v>0</v>
      </c>
      <c r="K39" s="98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53</v>
      </c>
      <c r="E50" s="42"/>
      <c r="F50" s="42"/>
      <c r="G50" s="41" t="s">
        <v>54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3" t="s">
        <v>55</v>
      </c>
      <c r="E61" s="34"/>
      <c r="F61" s="99" t="s">
        <v>56</v>
      </c>
      <c r="G61" s="43" t="s">
        <v>55</v>
      </c>
      <c r="H61" s="34"/>
      <c r="I61" s="34"/>
      <c r="J61" s="100" t="s">
        <v>56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1" t="s">
        <v>57</v>
      </c>
      <c r="E65" s="42"/>
      <c r="F65" s="42"/>
      <c r="G65" s="41" t="s">
        <v>58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3" t="s">
        <v>55</v>
      </c>
      <c r="E76" s="34"/>
      <c r="F76" s="99" t="s">
        <v>56</v>
      </c>
      <c r="G76" s="43" t="s">
        <v>55</v>
      </c>
      <c r="H76" s="34"/>
      <c r="I76" s="34"/>
      <c r="J76" s="100" t="s">
        <v>56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96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35" t="str">
        <f>E7</f>
        <v>Pardubice, Dražkovice u mateřské školy- vodovod</v>
      </c>
      <c r="F85" s="236"/>
      <c r="G85" s="236"/>
      <c r="H85" s="236"/>
      <c r="L85" s="32"/>
    </row>
    <row r="86" spans="2:47" s="1" customFormat="1" ht="12" customHeight="1">
      <c r="B86" s="32"/>
      <c r="C86" s="27" t="s">
        <v>94</v>
      </c>
      <c r="L86" s="32"/>
    </row>
    <row r="87" spans="2:47" s="1" customFormat="1" ht="16.5" customHeight="1">
      <c r="B87" s="32"/>
      <c r="E87" s="207" t="str">
        <f>E9</f>
        <v>01 - Pardubice, Dražkovice u mateřské školy- vodovod</v>
      </c>
      <c r="F87" s="234"/>
      <c r="G87" s="234"/>
      <c r="H87" s="234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Pardubice</v>
      </c>
      <c r="I89" s="27" t="s">
        <v>22</v>
      </c>
      <c r="J89" s="52" t="str">
        <f>IF(J12="","",J12)</f>
        <v>11. 4. 2023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7" t="s">
        <v>24</v>
      </c>
      <c r="F91" s="25" t="str">
        <f>E15</f>
        <v>Vodovody a kanalizace Pardubice, a.s.</v>
      </c>
      <c r="I91" s="27" t="s">
        <v>32</v>
      </c>
      <c r="J91" s="30" t="str">
        <f>E21</f>
        <v>Multiaqua s.r.o.</v>
      </c>
      <c r="L91" s="32"/>
    </row>
    <row r="92" spans="2:47" s="1" customFormat="1" ht="15.2" customHeight="1">
      <c r="B92" s="32"/>
      <c r="C92" s="27" t="s">
        <v>30</v>
      </c>
      <c r="F92" s="25" t="str">
        <f>IF(E18="","",E18)</f>
        <v>Vyplň údaj</v>
      </c>
      <c r="I92" s="27" t="s">
        <v>37</v>
      </c>
      <c r="J92" s="30" t="str">
        <f>E24</f>
        <v>Leona Šaldová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97</v>
      </c>
      <c r="D94" s="93"/>
      <c r="E94" s="93"/>
      <c r="F94" s="93"/>
      <c r="G94" s="93"/>
      <c r="H94" s="93"/>
      <c r="I94" s="93"/>
      <c r="J94" s="102" t="s">
        <v>98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99</v>
      </c>
      <c r="J96" s="66">
        <f>J127</f>
        <v>0</v>
      </c>
      <c r="L96" s="32"/>
      <c r="AU96" s="17" t="s">
        <v>100</v>
      </c>
    </row>
    <row r="97" spans="2:12" s="8" customFormat="1" ht="24.95" customHeight="1">
      <c r="B97" s="104"/>
      <c r="D97" s="105" t="s">
        <v>101</v>
      </c>
      <c r="E97" s="106"/>
      <c r="F97" s="106"/>
      <c r="G97" s="106"/>
      <c r="H97" s="106"/>
      <c r="I97" s="106"/>
      <c r="J97" s="107">
        <f>J128</f>
        <v>0</v>
      </c>
      <c r="L97" s="104"/>
    </row>
    <row r="98" spans="2:12" s="9" customFormat="1" ht="19.899999999999999" customHeight="1">
      <c r="B98" s="108"/>
      <c r="D98" s="109" t="s">
        <v>102</v>
      </c>
      <c r="E98" s="110"/>
      <c r="F98" s="110"/>
      <c r="G98" s="110"/>
      <c r="H98" s="110"/>
      <c r="I98" s="110"/>
      <c r="J98" s="111">
        <f>J129</f>
        <v>0</v>
      </c>
      <c r="L98" s="108"/>
    </row>
    <row r="99" spans="2:12" s="9" customFormat="1" ht="19.899999999999999" customHeight="1">
      <c r="B99" s="108"/>
      <c r="D99" s="109" t="s">
        <v>103</v>
      </c>
      <c r="E99" s="110"/>
      <c r="F99" s="110"/>
      <c r="G99" s="110"/>
      <c r="H99" s="110"/>
      <c r="I99" s="110"/>
      <c r="J99" s="111">
        <f>J335</f>
        <v>0</v>
      </c>
      <c r="L99" s="108"/>
    </row>
    <row r="100" spans="2:12" s="9" customFormat="1" ht="19.899999999999999" customHeight="1">
      <c r="B100" s="108"/>
      <c r="D100" s="109" t="s">
        <v>104</v>
      </c>
      <c r="E100" s="110"/>
      <c r="F100" s="110"/>
      <c r="G100" s="110"/>
      <c r="H100" s="110"/>
      <c r="I100" s="110"/>
      <c r="J100" s="111">
        <f>J345</f>
        <v>0</v>
      </c>
      <c r="L100" s="108"/>
    </row>
    <row r="101" spans="2:12" s="9" customFormat="1" ht="19.899999999999999" customHeight="1">
      <c r="B101" s="108"/>
      <c r="D101" s="109" t="s">
        <v>105</v>
      </c>
      <c r="E101" s="110"/>
      <c r="F101" s="110"/>
      <c r="G101" s="110"/>
      <c r="H101" s="110"/>
      <c r="I101" s="110"/>
      <c r="J101" s="111">
        <f>J358</f>
        <v>0</v>
      </c>
      <c r="L101" s="108"/>
    </row>
    <row r="102" spans="2:12" s="9" customFormat="1" ht="19.899999999999999" customHeight="1">
      <c r="B102" s="108"/>
      <c r="D102" s="109" t="s">
        <v>106</v>
      </c>
      <c r="E102" s="110"/>
      <c r="F102" s="110"/>
      <c r="G102" s="110"/>
      <c r="H102" s="110"/>
      <c r="I102" s="110"/>
      <c r="J102" s="111">
        <f>J438</f>
        <v>0</v>
      </c>
      <c r="L102" s="108"/>
    </row>
    <row r="103" spans="2:12" s="9" customFormat="1" ht="19.899999999999999" customHeight="1">
      <c r="B103" s="108"/>
      <c r="D103" s="109" t="s">
        <v>107</v>
      </c>
      <c r="E103" s="110"/>
      <c r="F103" s="110"/>
      <c r="G103" s="110"/>
      <c r="H103" s="110"/>
      <c r="I103" s="110"/>
      <c r="J103" s="111">
        <f>J513</f>
        <v>0</v>
      </c>
      <c r="L103" s="108"/>
    </row>
    <row r="104" spans="2:12" s="9" customFormat="1" ht="19.899999999999999" customHeight="1">
      <c r="B104" s="108"/>
      <c r="D104" s="109" t="s">
        <v>108</v>
      </c>
      <c r="E104" s="110"/>
      <c r="F104" s="110"/>
      <c r="G104" s="110"/>
      <c r="H104" s="110"/>
      <c r="I104" s="110"/>
      <c r="J104" s="111">
        <f>J537</f>
        <v>0</v>
      </c>
      <c r="L104" s="108"/>
    </row>
    <row r="105" spans="2:12" s="9" customFormat="1" ht="19.899999999999999" customHeight="1">
      <c r="B105" s="108"/>
      <c r="D105" s="109" t="s">
        <v>109</v>
      </c>
      <c r="E105" s="110"/>
      <c r="F105" s="110"/>
      <c r="G105" s="110"/>
      <c r="H105" s="110"/>
      <c r="I105" s="110"/>
      <c r="J105" s="111">
        <f>J551</f>
        <v>0</v>
      </c>
      <c r="L105" s="108"/>
    </row>
    <row r="106" spans="2:12" s="8" customFormat="1" ht="24.95" customHeight="1">
      <c r="B106" s="104"/>
      <c r="D106" s="105" t="s">
        <v>110</v>
      </c>
      <c r="E106" s="106"/>
      <c r="F106" s="106"/>
      <c r="G106" s="106"/>
      <c r="H106" s="106"/>
      <c r="I106" s="106"/>
      <c r="J106" s="107">
        <f>J553</f>
        <v>0</v>
      </c>
      <c r="L106" s="104"/>
    </row>
    <row r="107" spans="2:12" s="9" customFormat="1" ht="19.899999999999999" customHeight="1">
      <c r="B107" s="108"/>
      <c r="D107" s="109" t="s">
        <v>111</v>
      </c>
      <c r="E107" s="110"/>
      <c r="F107" s="110"/>
      <c r="G107" s="110"/>
      <c r="H107" s="110"/>
      <c r="I107" s="110"/>
      <c r="J107" s="111">
        <f>J554</f>
        <v>0</v>
      </c>
      <c r="L107" s="108"/>
    </row>
    <row r="108" spans="2:12" s="1" customFormat="1" ht="21.75" customHeight="1">
      <c r="B108" s="32"/>
      <c r="L108" s="32"/>
    </row>
    <row r="109" spans="2:12" s="1" customFormat="1" ht="6.95" customHeight="1">
      <c r="B109" s="44"/>
      <c r="C109" s="45"/>
      <c r="D109" s="45"/>
      <c r="E109" s="45"/>
      <c r="F109" s="45"/>
      <c r="G109" s="45"/>
      <c r="H109" s="45"/>
      <c r="I109" s="45"/>
      <c r="J109" s="45"/>
      <c r="K109" s="45"/>
      <c r="L109" s="32"/>
    </row>
    <row r="113" spans="2:63" s="1" customFormat="1" ht="6.95" customHeight="1">
      <c r="B113" s="46"/>
      <c r="C113" s="47"/>
      <c r="D113" s="47"/>
      <c r="E113" s="47"/>
      <c r="F113" s="47"/>
      <c r="G113" s="47"/>
      <c r="H113" s="47"/>
      <c r="I113" s="47"/>
      <c r="J113" s="47"/>
      <c r="K113" s="47"/>
      <c r="L113" s="32"/>
    </row>
    <row r="114" spans="2:63" s="1" customFormat="1" ht="24.95" customHeight="1">
      <c r="B114" s="32"/>
      <c r="C114" s="21" t="s">
        <v>112</v>
      </c>
      <c r="L114" s="32"/>
    </row>
    <row r="115" spans="2:63" s="1" customFormat="1" ht="6.95" customHeight="1">
      <c r="B115" s="32"/>
      <c r="L115" s="32"/>
    </row>
    <row r="116" spans="2:63" s="1" customFormat="1" ht="12" customHeight="1">
      <c r="B116" s="32"/>
      <c r="C116" s="27" t="s">
        <v>16</v>
      </c>
      <c r="L116" s="32"/>
    </row>
    <row r="117" spans="2:63" s="1" customFormat="1" ht="16.5" customHeight="1">
      <c r="B117" s="32"/>
      <c r="E117" s="235" t="str">
        <f>E7</f>
        <v>Pardubice, Dražkovice u mateřské školy- vodovod</v>
      </c>
      <c r="F117" s="236"/>
      <c r="G117" s="236"/>
      <c r="H117" s="236"/>
      <c r="L117" s="32"/>
    </row>
    <row r="118" spans="2:63" s="1" customFormat="1" ht="12" customHeight="1">
      <c r="B118" s="32"/>
      <c r="C118" s="27" t="s">
        <v>94</v>
      </c>
      <c r="L118" s="32"/>
    </row>
    <row r="119" spans="2:63" s="1" customFormat="1" ht="16.5" customHeight="1">
      <c r="B119" s="32"/>
      <c r="E119" s="207" t="str">
        <f>E9</f>
        <v>01 - Pardubice, Dražkovice u mateřské školy- vodovod</v>
      </c>
      <c r="F119" s="234"/>
      <c r="G119" s="234"/>
      <c r="H119" s="234"/>
      <c r="L119" s="32"/>
    </row>
    <row r="120" spans="2:63" s="1" customFormat="1" ht="6.95" customHeight="1">
      <c r="B120" s="32"/>
      <c r="L120" s="32"/>
    </row>
    <row r="121" spans="2:63" s="1" customFormat="1" ht="12" customHeight="1">
      <c r="B121" s="32"/>
      <c r="C121" s="27" t="s">
        <v>20</v>
      </c>
      <c r="F121" s="25" t="str">
        <f>F12</f>
        <v>Pardubice</v>
      </c>
      <c r="I121" s="27" t="s">
        <v>22</v>
      </c>
      <c r="J121" s="52" t="str">
        <f>IF(J12="","",J12)</f>
        <v>11. 4. 2023</v>
      </c>
      <c r="L121" s="32"/>
    </row>
    <row r="122" spans="2:63" s="1" customFormat="1" ht="6.95" customHeight="1">
      <c r="B122" s="32"/>
      <c r="L122" s="32"/>
    </row>
    <row r="123" spans="2:63" s="1" customFormat="1" ht="15.2" customHeight="1">
      <c r="B123" s="32"/>
      <c r="C123" s="27" t="s">
        <v>24</v>
      </c>
      <c r="F123" s="25" t="str">
        <f>E15</f>
        <v>Vodovody a kanalizace Pardubice, a.s.</v>
      </c>
      <c r="I123" s="27" t="s">
        <v>32</v>
      </c>
      <c r="J123" s="30" t="str">
        <f>E21</f>
        <v>Multiaqua s.r.o.</v>
      </c>
      <c r="L123" s="32"/>
    </row>
    <row r="124" spans="2:63" s="1" customFormat="1" ht="15.2" customHeight="1">
      <c r="B124" s="32"/>
      <c r="C124" s="27" t="s">
        <v>30</v>
      </c>
      <c r="F124" s="25" t="str">
        <f>IF(E18="","",E18)</f>
        <v>Vyplň údaj</v>
      </c>
      <c r="I124" s="27" t="s">
        <v>37</v>
      </c>
      <c r="J124" s="30" t="str">
        <f>E24</f>
        <v>Leona Šaldová</v>
      </c>
      <c r="L124" s="32"/>
    </row>
    <row r="125" spans="2:63" s="1" customFormat="1" ht="10.35" customHeight="1">
      <c r="B125" s="32"/>
      <c r="L125" s="32"/>
    </row>
    <row r="126" spans="2:63" s="10" customFormat="1" ht="29.25" customHeight="1">
      <c r="B126" s="112"/>
      <c r="C126" s="113" t="s">
        <v>113</v>
      </c>
      <c r="D126" s="114" t="s">
        <v>65</v>
      </c>
      <c r="E126" s="114" t="s">
        <v>61</v>
      </c>
      <c r="F126" s="114" t="s">
        <v>62</v>
      </c>
      <c r="G126" s="114" t="s">
        <v>114</v>
      </c>
      <c r="H126" s="114" t="s">
        <v>115</v>
      </c>
      <c r="I126" s="114" t="s">
        <v>116</v>
      </c>
      <c r="J126" s="114" t="s">
        <v>98</v>
      </c>
      <c r="K126" s="115" t="s">
        <v>117</v>
      </c>
      <c r="L126" s="112"/>
      <c r="M126" s="59" t="s">
        <v>1</v>
      </c>
      <c r="N126" s="60" t="s">
        <v>44</v>
      </c>
      <c r="O126" s="60" t="s">
        <v>118</v>
      </c>
      <c r="P126" s="60" t="s">
        <v>119</v>
      </c>
      <c r="Q126" s="60" t="s">
        <v>120</v>
      </c>
      <c r="R126" s="60" t="s">
        <v>121</v>
      </c>
      <c r="S126" s="60" t="s">
        <v>122</v>
      </c>
      <c r="T126" s="61" t="s">
        <v>123</v>
      </c>
    </row>
    <row r="127" spans="2:63" s="1" customFormat="1" ht="22.9" customHeight="1">
      <c r="B127" s="32"/>
      <c r="C127" s="64" t="s">
        <v>124</v>
      </c>
      <c r="J127" s="116">
        <f>BK127</f>
        <v>0</v>
      </c>
      <c r="L127" s="32"/>
      <c r="M127" s="62"/>
      <c r="N127" s="53"/>
      <c r="O127" s="53"/>
      <c r="P127" s="117">
        <f>P128+P553</f>
        <v>0</v>
      </c>
      <c r="Q127" s="53"/>
      <c r="R127" s="117">
        <f>R128+R553</f>
        <v>925.76362665999989</v>
      </c>
      <c r="S127" s="53"/>
      <c r="T127" s="118">
        <f>T128+T553</f>
        <v>84.236253999999988</v>
      </c>
      <c r="AT127" s="17" t="s">
        <v>79</v>
      </c>
      <c r="AU127" s="17" t="s">
        <v>100</v>
      </c>
      <c r="BK127" s="119">
        <f>BK128+BK553</f>
        <v>0</v>
      </c>
    </row>
    <row r="128" spans="2:63" s="11" customFormat="1" ht="25.9" customHeight="1">
      <c r="B128" s="120"/>
      <c r="D128" s="121" t="s">
        <v>79</v>
      </c>
      <c r="E128" s="122" t="s">
        <v>125</v>
      </c>
      <c r="F128" s="122" t="s">
        <v>126</v>
      </c>
      <c r="I128" s="123"/>
      <c r="J128" s="124">
        <f>BK128</f>
        <v>0</v>
      </c>
      <c r="L128" s="120"/>
      <c r="M128" s="125"/>
      <c r="P128" s="126">
        <f>P129+P335+P345+P358+P438+P513+P537+P551</f>
        <v>0</v>
      </c>
      <c r="R128" s="126">
        <f>R129+R335+R345+R358+R438+R513+R537+R551</f>
        <v>925.76355965999994</v>
      </c>
      <c r="T128" s="127">
        <f>T129+T335+T345+T358+T438+T513+T537+T551</f>
        <v>84.236253999999988</v>
      </c>
      <c r="AR128" s="121" t="s">
        <v>87</v>
      </c>
      <c r="AT128" s="128" t="s">
        <v>79</v>
      </c>
      <c r="AU128" s="128" t="s">
        <v>80</v>
      </c>
      <c r="AY128" s="121" t="s">
        <v>127</v>
      </c>
      <c r="BK128" s="129">
        <f>BK129+BK335+BK345+BK358+BK438+BK513+BK537+BK551</f>
        <v>0</v>
      </c>
    </row>
    <row r="129" spans="2:65" s="11" customFormat="1" ht="22.9" customHeight="1">
      <c r="B129" s="120"/>
      <c r="D129" s="121" t="s">
        <v>79</v>
      </c>
      <c r="E129" s="130" t="s">
        <v>87</v>
      </c>
      <c r="F129" s="130" t="s">
        <v>128</v>
      </c>
      <c r="I129" s="123"/>
      <c r="J129" s="131">
        <f>BK129</f>
        <v>0</v>
      </c>
      <c r="L129" s="120"/>
      <c r="M129" s="125"/>
      <c r="P129" s="126">
        <f>SUM(P130:P334)</f>
        <v>0</v>
      </c>
      <c r="R129" s="126">
        <f>SUM(R130:R334)</f>
        <v>850.74154245999989</v>
      </c>
      <c r="T129" s="127">
        <f>SUM(T130:T334)</f>
        <v>84.236253999999988</v>
      </c>
      <c r="AR129" s="121" t="s">
        <v>87</v>
      </c>
      <c r="AT129" s="128" t="s">
        <v>79</v>
      </c>
      <c r="AU129" s="128" t="s">
        <v>87</v>
      </c>
      <c r="AY129" s="121" t="s">
        <v>127</v>
      </c>
      <c r="BK129" s="129">
        <f>SUM(BK130:BK334)</f>
        <v>0</v>
      </c>
    </row>
    <row r="130" spans="2:65" s="1" customFormat="1" ht="49.15" customHeight="1">
      <c r="B130" s="32"/>
      <c r="C130" s="132" t="s">
        <v>87</v>
      </c>
      <c r="D130" s="132" t="s">
        <v>129</v>
      </c>
      <c r="E130" s="133" t="s">
        <v>130</v>
      </c>
      <c r="F130" s="134" t="s">
        <v>131</v>
      </c>
      <c r="G130" s="135" t="s">
        <v>132</v>
      </c>
      <c r="H130" s="136">
        <v>0.5</v>
      </c>
      <c r="I130" s="137"/>
      <c r="J130" s="138">
        <f>ROUND(I130*H130,2)</f>
        <v>0</v>
      </c>
      <c r="K130" s="134" t="s">
        <v>133</v>
      </c>
      <c r="L130" s="32"/>
      <c r="M130" s="139" t="s">
        <v>1</v>
      </c>
      <c r="N130" s="140" t="s">
        <v>45</v>
      </c>
      <c r="P130" s="141">
        <f>O130*H130</f>
        <v>0</v>
      </c>
      <c r="Q130" s="141">
        <v>0</v>
      </c>
      <c r="R130" s="141">
        <f>Q130*H130</f>
        <v>0</v>
      </c>
      <c r="S130" s="141">
        <v>0</v>
      </c>
      <c r="T130" s="142">
        <f>S130*H130</f>
        <v>0</v>
      </c>
      <c r="AR130" s="143" t="s">
        <v>134</v>
      </c>
      <c r="AT130" s="143" t="s">
        <v>129</v>
      </c>
      <c r="AU130" s="143" t="s">
        <v>89</v>
      </c>
      <c r="AY130" s="17" t="s">
        <v>127</v>
      </c>
      <c r="BE130" s="144">
        <f>IF(N130="základní",J130,0)</f>
        <v>0</v>
      </c>
      <c r="BF130" s="144">
        <f>IF(N130="snížená",J130,0)</f>
        <v>0</v>
      </c>
      <c r="BG130" s="144">
        <f>IF(N130="zákl. přenesená",J130,0)</f>
        <v>0</v>
      </c>
      <c r="BH130" s="144">
        <f>IF(N130="sníž. přenesená",J130,0)</f>
        <v>0</v>
      </c>
      <c r="BI130" s="144">
        <f>IF(N130="nulová",J130,0)</f>
        <v>0</v>
      </c>
      <c r="BJ130" s="17" t="s">
        <v>87</v>
      </c>
      <c r="BK130" s="144">
        <f>ROUND(I130*H130,2)</f>
        <v>0</v>
      </c>
      <c r="BL130" s="17" t="s">
        <v>134</v>
      </c>
      <c r="BM130" s="143" t="s">
        <v>135</v>
      </c>
    </row>
    <row r="131" spans="2:65" s="1" customFormat="1" ht="33" customHeight="1">
      <c r="B131" s="32"/>
      <c r="C131" s="132" t="s">
        <v>89</v>
      </c>
      <c r="D131" s="132" t="s">
        <v>129</v>
      </c>
      <c r="E131" s="133" t="s">
        <v>136</v>
      </c>
      <c r="F131" s="134" t="s">
        <v>137</v>
      </c>
      <c r="G131" s="135" t="s">
        <v>138</v>
      </c>
      <c r="H131" s="136">
        <v>2</v>
      </c>
      <c r="I131" s="137"/>
      <c r="J131" s="138">
        <f>ROUND(I131*H131,2)</f>
        <v>0</v>
      </c>
      <c r="K131" s="134" t="s">
        <v>133</v>
      </c>
      <c r="L131" s="32"/>
      <c r="M131" s="139" t="s">
        <v>1</v>
      </c>
      <c r="N131" s="140" t="s">
        <v>45</v>
      </c>
      <c r="P131" s="141">
        <f>O131*H131</f>
        <v>0</v>
      </c>
      <c r="Q131" s="141">
        <v>0</v>
      </c>
      <c r="R131" s="141">
        <f>Q131*H131</f>
        <v>0</v>
      </c>
      <c r="S131" s="141">
        <v>0</v>
      </c>
      <c r="T131" s="142">
        <f>S131*H131</f>
        <v>0</v>
      </c>
      <c r="AR131" s="143" t="s">
        <v>134</v>
      </c>
      <c r="AT131" s="143" t="s">
        <v>129</v>
      </c>
      <c r="AU131" s="143" t="s">
        <v>89</v>
      </c>
      <c r="AY131" s="17" t="s">
        <v>127</v>
      </c>
      <c r="BE131" s="144">
        <f>IF(N131="základní",J131,0)</f>
        <v>0</v>
      </c>
      <c r="BF131" s="144">
        <f>IF(N131="snížená",J131,0)</f>
        <v>0</v>
      </c>
      <c r="BG131" s="144">
        <f>IF(N131="zákl. přenesená",J131,0)</f>
        <v>0</v>
      </c>
      <c r="BH131" s="144">
        <f>IF(N131="sníž. přenesená",J131,0)</f>
        <v>0</v>
      </c>
      <c r="BI131" s="144">
        <f>IF(N131="nulová",J131,0)</f>
        <v>0</v>
      </c>
      <c r="BJ131" s="17" t="s">
        <v>87</v>
      </c>
      <c r="BK131" s="144">
        <f>ROUND(I131*H131,2)</f>
        <v>0</v>
      </c>
      <c r="BL131" s="17" t="s">
        <v>134</v>
      </c>
      <c r="BM131" s="143" t="s">
        <v>139</v>
      </c>
    </row>
    <row r="132" spans="2:65" s="1" customFormat="1" ht="24.2" customHeight="1">
      <c r="B132" s="32"/>
      <c r="C132" s="132" t="s">
        <v>140</v>
      </c>
      <c r="D132" s="132" t="s">
        <v>129</v>
      </c>
      <c r="E132" s="133" t="s">
        <v>141</v>
      </c>
      <c r="F132" s="134" t="s">
        <v>142</v>
      </c>
      <c r="G132" s="135" t="s">
        <v>138</v>
      </c>
      <c r="H132" s="136">
        <v>2</v>
      </c>
      <c r="I132" s="137"/>
      <c r="J132" s="138">
        <f>ROUND(I132*H132,2)</f>
        <v>0</v>
      </c>
      <c r="K132" s="134" t="s">
        <v>133</v>
      </c>
      <c r="L132" s="32"/>
      <c r="M132" s="139" t="s">
        <v>1</v>
      </c>
      <c r="N132" s="140" t="s">
        <v>45</v>
      </c>
      <c r="P132" s="141">
        <f>O132*H132</f>
        <v>0</v>
      </c>
      <c r="Q132" s="141">
        <v>0</v>
      </c>
      <c r="R132" s="141">
        <f>Q132*H132</f>
        <v>0</v>
      </c>
      <c r="S132" s="141">
        <v>0</v>
      </c>
      <c r="T132" s="142">
        <f>S132*H132</f>
        <v>0</v>
      </c>
      <c r="AR132" s="143" t="s">
        <v>134</v>
      </c>
      <c r="AT132" s="143" t="s">
        <v>129</v>
      </c>
      <c r="AU132" s="143" t="s">
        <v>89</v>
      </c>
      <c r="AY132" s="17" t="s">
        <v>127</v>
      </c>
      <c r="BE132" s="144">
        <f>IF(N132="základní",J132,0)</f>
        <v>0</v>
      </c>
      <c r="BF132" s="144">
        <f>IF(N132="snížená",J132,0)</f>
        <v>0</v>
      </c>
      <c r="BG132" s="144">
        <f>IF(N132="zákl. přenesená",J132,0)</f>
        <v>0</v>
      </c>
      <c r="BH132" s="144">
        <f>IF(N132="sníž. přenesená",J132,0)</f>
        <v>0</v>
      </c>
      <c r="BI132" s="144">
        <f>IF(N132="nulová",J132,0)</f>
        <v>0</v>
      </c>
      <c r="BJ132" s="17" t="s">
        <v>87</v>
      </c>
      <c r="BK132" s="144">
        <f>ROUND(I132*H132,2)</f>
        <v>0</v>
      </c>
      <c r="BL132" s="17" t="s">
        <v>134</v>
      </c>
      <c r="BM132" s="143" t="s">
        <v>143</v>
      </c>
    </row>
    <row r="133" spans="2:65" s="1" customFormat="1" ht="62.65" customHeight="1">
      <c r="B133" s="32"/>
      <c r="C133" s="132" t="s">
        <v>134</v>
      </c>
      <c r="D133" s="132" t="s">
        <v>129</v>
      </c>
      <c r="E133" s="133" t="s">
        <v>144</v>
      </c>
      <c r="F133" s="134" t="s">
        <v>145</v>
      </c>
      <c r="G133" s="135" t="s">
        <v>132</v>
      </c>
      <c r="H133" s="136">
        <v>34.11</v>
      </c>
      <c r="I133" s="137"/>
      <c r="J133" s="138">
        <f>ROUND(I133*H133,2)</f>
        <v>0</v>
      </c>
      <c r="K133" s="134" t="s">
        <v>133</v>
      </c>
      <c r="L133" s="32"/>
      <c r="M133" s="139" t="s">
        <v>1</v>
      </c>
      <c r="N133" s="140" t="s">
        <v>45</v>
      </c>
      <c r="P133" s="141">
        <f>O133*H133</f>
        <v>0</v>
      </c>
      <c r="Q133" s="141">
        <v>0</v>
      </c>
      <c r="R133" s="141">
        <f>Q133*H133</f>
        <v>0</v>
      </c>
      <c r="S133" s="141">
        <v>0.26</v>
      </c>
      <c r="T133" s="142">
        <f>S133*H133</f>
        <v>8.8686000000000007</v>
      </c>
      <c r="AR133" s="143" t="s">
        <v>134</v>
      </c>
      <c r="AT133" s="143" t="s">
        <v>129</v>
      </c>
      <c r="AU133" s="143" t="s">
        <v>89</v>
      </c>
      <c r="AY133" s="17" t="s">
        <v>127</v>
      </c>
      <c r="BE133" s="144">
        <f>IF(N133="základní",J133,0)</f>
        <v>0</v>
      </c>
      <c r="BF133" s="144">
        <f>IF(N133="snížená",J133,0)</f>
        <v>0</v>
      </c>
      <c r="BG133" s="144">
        <f>IF(N133="zákl. přenesená",J133,0)</f>
        <v>0</v>
      </c>
      <c r="BH133" s="144">
        <f>IF(N133="sníž. přenesená",J133,0)</f>
        <v>0</v>
      </c>
      <c r="BI133" s="144">
        <f>IF(N133="nulová",J133,0)</f>
        <v>0</v>
      </c>
      <c r="BJ133" s="17" t="s">
        <v>87</v>
      </c>
      <c r="BK133" s="144">
        <f>ROUND(I133*H133,2)</f>
        <v>0</v>
      </c>
      <c r="BL133" s="17" t="s">
        <v>134</v>
      </c>
      <c r="BM133" s="143" t="s">
        <v>146</v>
      </c>
    </row>
    <row r="134" spans="2:65" s="12" customFormat="1">
      <c r="B134" s="145"/>
      <c r="D134" s="146" t="s">
        <v>147</v>
      </c>
      <c r="E134" s="147" t="s">
        <v>1</v>
      </c>
      <c r="F134" s="148" t="s">
        <v>148</v>
      </c>
      <c r="H134" s="147" t="s">
        <v>1</v>
      </c>
      <c r="I134" s="149"/>
      <c r="L134" s="145"/>
      <c r="M134" s="150"/>
      <c r="T134" s="151"/>
      <c r="AT134" s="147" t="s">
        <v>147</v>
      </c>
      <c r="AU134" s="147" t="s">
        <v>89</v>
      </c>
      <c r="AV134" s="12" t="s">
        <v>87</v>
      </c>
      <c r="AW134" s="12" t="s">
        <v>36</v>
      </c>
      <c r="AX134" s="12" t="s">
        <v>80</v>
      </c>
      <c r="AY134" s="147" t="s">
        <v>127</v>
      </c>
    </row>
    <row r="135" spans="2:65" s="12" customFormat="1">
      <c r="B135" s="145"/>
      <c r="D135" s="146" t="s">
        <v>147</v>
      </c>
      <c r="E135" s="147" t="s">
        <v>1</v>
      </c>
      <c r="F135" s="148" t="s">
        <v>149</v>
      </c>
      <c r="H135" s="147" t="s">
        <v>1</v>
      </c>
      <c r="I135" s="149"/>
      <c r="L135" s="145"/>
      <c r="M135" s="150"/>
      <c r="T135" s="151"/>
      <c r="AT135" s="147" t="s">
        <v>147</v>
      </c>
      <c r="AU135" s="147" t="s">
        <v>89</v>
      </c>
      <c r="AV135" s="12" t="s">
        <v>87</v>
      </c>
      <c r="AW135" s="12" t="s">
        <v>36</v>
      </c>
      <c r="AX135" s="12" t="s">
        <v>80</v>
      </c>
      <c r="AY135" s="147" t="s">
        <v>127</v>
      </c>
    </row>
    <row r="136" spans="2:65" s="13" customFormat="1">
      <c r="B136" s="152"/>
      <c r="D136" s="146" t="s">
        <v>147</v>
      </c>
      <c r="E136" s="153" t="s">
        <v>1</v>
      </c>
      <c r="F136" s="154" t="s">
        <v>150</v>
      </c>
      <c r="H136" s="155">
        <v>16.11</v>
      </c>
      <c r="I136" s="156"/>
      <c r="L136" s="152"/>
      <c r="M136" s="157"/>
      <c r="T136" s="158"/>
      <c r="AT136" s="153" t="s">
        <v>147</v>
      </c>
      <c r="AU136" s="153" t="s">
        <v>89</v>
      </c>
      <c r="AV136" s="13" t="s">
        <v>89</v>
      </c>
      <c r="AW136" s="13" t="s">
        <v>36</v>
      </c>
      <c r="AX136" s="13" t="s">
        <v>80</v>
      </c>
      <c r="AY136" s="153" t="s">
        <v>127</v>
      </c>
    </row>
    <row r="137" spans="2:65" s="13" customFormat="1">
      <c r="B137" s="152"/>
      <c r="D137" s="146" t="s">
        <v>147</v>
      </c>
      <c r="E137" s="153" t="s">
        <v>1</v>
      </c>
      <c r="F137" s="154" t="s">
        <v>151</v>
      </c>
      <c r="H137" s="155">
        <v>18</v>
      </c>
      <c r="I137" s="156"/>
      <c r="L137" s="152"/>
      <c r="M137" s="157"/>
      <c r="T137" s="158"/>
      <c r="AT137" s="153" t="s">
        <v>147</v>
      </c>
      <c r="AU137" s="153" t="s">
        <v>89</v>
      </c>
      <c r="AV137" s="13" t="s">
        <v>89</v>
      </c>
      <c r="AW137" s="13" t="s">
        <v>36</v>
      </c>
      <c r="AX137" s="13" t="s">
        <v>80</v>
      </c>
      <c r="AY137" s="153" t="s">
        <v>127</v>
      </c>
    </row>
    <row r="138" spans="2:65" s="14" customFormat="1">
      <c r="B138" s="159"/>
      <c r="D138" s="146" t="s">
        <v>147</v>
      </c>
      <c r="E138" s="160" t="s">
        <v>1</v>
      </c>
      <c r="F138" s="161" t="s">
        <v>152</v>
      </c>
      <c r="H138" s="162">
        <v>34.11</v>
      </c>
      <c r="I138" s="163"/>
      <c r="L138" s="159"/>
      <c r="M138" s="164"/>
      <c r="T138" s="165"/>
      <c r="AT138" s="160" t="s">
        <v>147</v>
      </c>
      <c r="AU138" s="160" t="s">
        <v>89</v>
      </c>
      <c r="AV138" s="14" t="s">
        <v>134</v>
      </c>
      <c r="AW138" s="14" t="s">
        <v>36</v>
      </c>
      <c r="AX138" s="14" t="s">
        <v>87</v>
      </c>
      <c r="AY138" s="160" t="s">
        <v>127</v>
      </c>
    </row>
    <row r="139" spans="2:65" s="1" customFormat="1" ht="55.5" customHeight="1">
      <c r="B139" s="32"/>
      <c r="C139" s="132" t="s">
        <v>153</v>
      </c>
      <c r="D139" s="132" t="s">
        <v>129</v>
      </c>
      <c r="E139" s="133" t="s">
        <v>154</v>
      </c>
      <c r="F139" s="134" t="s">
        <v>155</v>
      </c>
      <c r="G139" s="135" t="s">
        <v>132</v>
      </c>
      <c r="H139" s="136">
        <v>11.25</v>
      </c>
      <c r="I139" s="137"/>
      <c r="J139" s="138">
        <f>ROUND(I139*H139,2)</f>
        <v>0</v>
      </c>
      <c r="K139" s="134" t="s">
        <v>133</v>
      </c>
      <c r="L139" s="32"/>
      <c r="M139" s="139" t="s">
        <v>1</v>
      </c>
      <c r="N139" s="140" t="s">
        <v>45</v>
      </c>
      <c r="P139" s="141">
        <f>O139*H139</f>
        <v>0</v>
      </c>
      <c r="Q139" s="141">
        <v>0</v>
      </c>
      <c r="R139" s="141">
        <f>Q139*H139</f>
        <v>0</v>
      </c>
      <c r="S139" s="141">
        <v>0.29499999999999998</v>
      </c>
      <c r="T139" s="142">
        <f>S139*H139</f>
        <v>3.3187499999999996</v>
      </c>
      <c r="AR139" s="143" t="s">
        <v>134</v>
      </c>
      <c r="AT139" s="143" t="s">
        <v>129</v>
      </c>
      <c r="AU139" s="143" t="s">
        <v>89</v>
      </c>
      <c r="AY139" s="17" t="s">
        <v>127</v>
      </c>
      <c r="BE139" s="144">
        <f>IF(N139="základní",J139,0)</f>
        <v>0</v>
      </c>
      <c r="BF139" s="144">
        <f>IF(N139="snížená",J139,0)</f>
        <v>0</v>
      </c>
      <c r="BG139" s="144">
        <f>IF(N139="zákl. přenesená",J139,0)</f>
        <v>0</v>
      </c>
      <c r="BH139" s="144">
        <f>IF(N139="sníž. přenesená",J139,0)</f>
        <v>0</v>
      </c>
      <c r="BI139" s="144">
        <f>IF(N139="nulová",J139,0)</f>
        <v>0</v>
      </c>
      <c r="BJ139" s="17" t="s">
        <v>87</v>
      </c>
      <c r="BK139" s="144">
        <f>ROUND(I139*H139,2)</f>
        <v>0</v>
      </c>
      <c r="BL139" s="17" t="s">
        <v>134</v>
      </c>
      <c r="BM139" s="143" t="s">
        <v>156</v>
      </c>
    </row>
    <row r="140" spans="2:65" s="12" customFormat="1">
      <c r="B140" s="145"/>
      <c r="D140" s="146" t="s">
        <v>147</v>
      </c>
      <c r="E140" s="147" t="s">
        <v>1</v>
      </c>
      <c r="F140" s="148" t="s">
        <v>148</v>
      </c>
      <c r="H140" s="147" t="s">
        <v>1</v>
      </c>
      <c r="I140" s="149"/>
      <c r="L140" s="145"/>
      <c r="M140" s="150"/>
      <c r="T140" s="151"/>
      <c r="AT140" s="147" t="s">
        <v>147</v>
      </c>
      <c r="AU140" s="147" t="s">
        <v>89</v>
      </c>
      <c r="AV140" s="12" t="s">
        <v>87</v>
      </c>
      <c r="AW140" s="12" t="s">
        <v>36</v>
      </c>
      <c r="AX140" s="12" t="s">
        <v>80</v>
      </c>
      <c r="AY140" s="147" t="s">
        <v>127</v>
      </c>
    </row>
    <row r="141" spans="2:65" s="12" customFormat="1">
      <c r="B141" s="145"/>
      <c r="D141" s="146" t="s">
        <v>147</v>
      </c>
      <c r="E141" s="147" t="s">
        <v>1</v>
      </c>
      <c r="F141" s="148" t="s">
        <v>149</v>
      </c>
      <c r="H141" s="147" t="s">
        <v>1</v>
      </c>
      <c r="I141" s="149"/>
      <c r="L141" s="145"/>
      <c r="M141" s="150"/>
      <c r="T141" s="151"/>
      <c r="AT141" s="147" t="s">
        <v>147</v>
      </c>
      <c r="AU141" s="147" t="s">
        <v>89</v>
      </c>
      <c r="AV141" s="12" t="s">
        <v>87</v>
      </c>
      <c r="AW141" s="12" t="s">
        <v>36</v>
      </c>
      <c r="AX141" s="12" t="s">
        <v>80</v>
      </c>
      <c r="AY141" s="147" t="s">
        <v>127</v>
      </c>
    </row>
    <row r="142" spans="2:65" s="13" customFormat="1">
      <c r="B142" s="152"/>
      <c r="D142" s="146" t="s">
        <v>147</v>
      </c>
      <c r="E142" s="153" t="s">
        <v>1</v>
      </c>
      <c r="F142" s="154" t="s">
        <v>157</v>
      </c>
      <c r="H142" s="155">
        <v>11.25</v>
      </c>
      <c r="I142" s="156"/>
      <c r="L142" s="152"/>
      <c r="M142" s="157"/>
      <c r="T142" s="158"/>
      <c r="AT142" s="153" t="s">
        <v>147</v>
      </c>
      <c r="AU142" s="153" t="s">
        <v>89</v>
      </c>
      <c r="AV142" s="13" t="s">
        <v>89</v>
      </c>
      <c r="AW142" s="13" t="s">
        <v>36</v>
      </c>
      <c r="AX142" s="13" t="s">
        <v>87</v>
      </c>
      <c r="AY142" s="153" t="s">
        <v>127</v>
      </c>
    </row>
    <row r="143" spans="2:65" s="1" customFormat="1" ht="66.75" customHeight="1">
      <c r="B143" s="32"/>
      <c r="C143" s="132" t="s">
        <v>158</v>
      </c>
      <c r="D143" s="132" t="s">
        <v>129</v>
      </c>
      <c r="E143" s="133" t="s">
        <v>159</v>
      </c>
      <c r="F143" s="134" t="s">
        <v>160</v>
      </c>
      <c r="G143" s="135" t="s">
        <v>132</v>
      </c>
      <c r="H143" s="136">
        <v>11.25</v>
      </c>
      <c r="I143" s="137"/>
      <c r="J143" s="138">
        <f>ROUND(I143*H143,2)</f>
        <v>0</v>
      </c>
      <c r="K143" s="134" t="s">
        <v>133</v>
      </c>
      <c r="L143" s="32"/>
      <c r="M143" s="139" t="s">
        <v>1</v>
      </c>
      <c r="N143" s="140" t="s">
        <v>45</v>
      </c>
      <c r="P143" s="141">
        <f>O143*H143</f>
        <v>0</v>
      </c>
      <c r="Q143" s="141">
        <v>0</v>
      </c>
      <c r="R143" s="141">
        <f>Q143*H143</f>
        <v>0</v>
      </c>
      <c r="S143" s="141">
        <v>0.17</v>
      </c>
      <c r="T143" s="142">
        <f>S143*H143</f>
        <v>1.9125000000000001</v>
      </c>
      <c r="AR143" s="143" t="s">
        <v>134</v>
      </c>
      <c r="AT143" s="143" t="s">
        <v>129</v>
      </c>
      <c r="AU143" s="143" t="s">
        <v>89</v>
      </c>
      <c r="AY143" s="17" t="s">
        <v>127</v>
      </c>
      <c r="BE143" s="144">
        <f>IF(N143="základní",J143,0)</f>
        <v>0</v>
      </c>
      <c r="BF143" s="144">
        <f>IF(N143="snížená",J143,0)</f>
        <v>0</v>
      </c>
      <c r="BG143" s="144">
        <f>IF(N143="zákl. přenesená",J143,0)</f>
        <v>0</v>
      </c>
      <c r="BH143" s="144">
        <f>IF(N143="sníž. přenesená",J143,0)</f>
        <v>0</v>
      </c>
      <c r="BI143" s="144">
        <f>IF(N143="nulová",J143,0)</f>
        <v>0</v>
      </c>
      <c r="BJ143" s="17" t="s">
        <v>87</v>
      </c>
      <c r="BK143" s="144">
        <f>ROUND(I143*H143,2)</f>
        <v>0</v>
      </c>
      <c r="BL143" s="17" t="s">
        <v>134</v>
      </c>
      <c r="BM143" s="143" t="s">
        <v>161</v>
      </c>
    </row>
    <row r="144" spans="2:65" s="13" customFormat="1">
      <c r="B144" s="152"/>
      <c r="D144" s="146" t="s">
        <v>147</v>
      </c>
      <c r="E144" s="153" t="s">
        <v>1</v>
      </c>
      <c r="F144" s="154" t="s">
        <v>162</v>
      </c>
      <c r="H144" s="155">
        <v>11.25</v>
      </c>
      <c r="I144" s="156"/>
      <c r="L144" s="152"/>
      <c r="M144" s="157"/>
      <c r="T144" s="158"/>
      <c r="AT144" s="153" t="s">
        <v>147</v>
      </c>
      <c r="AU144" s="153" t="s">
        <v>89</v>
      </c>
      <c r="AV144" s="13" t="s">
        <v>89</v>
      </c>
      <c r="AW144" s="13" t="s">
        <v>36</v>
      </c>
      <c r="AX144" s="13" t="s">
        <v>87</v>
      </c>
      <c r="AY144" s="153" t="s">
        <v>127</v>
      </c>
    </row>
    <row r="145" spans="2:65" s="1" customFormat="1" ht="66.75" customHeight="1">
      <c r="B145" s="32"/>
      <c r="C145" s="132" t="s">
        <v>163</v>
      </c>
      <c r="D145" s="132" t="s">
        <v>129</v>
      </c>
      <c r="E145" s="133" t="s">
        <v>164</v>
      </c>
      <c r="F145" s="134" t="s">
        <v>165</v>
      </c>
      <c r="G145" s="135" t="s">
        <v>132</v>
      </c>
      <c r="H145" s="136">
        <v>62.22</v>
      </c>
      <c r="I145" s="137"/>
      <c r="J145" s="138">
        <f>ROUND(I145*H145,2)</f>
        <v>0</v>
      </c>
      <c r="K145" s="134" t="s">
        <v>133</v>
      </c>
      <c r="L145" s="32"/>
      <c r="M145" s="139" t="s">
        <v>1</v>
      </c>
      <c r="N145" s="140" t="s">
        <v>45</v>
      </c>
      <c r="P145" s="141">
        <f>O145*H145</f>
        <v>0</v>
      </c>
      <c r="Q145" s="141">
        <v>0</v>
      </c>
      <c r="R145" s="141">
        <f>Q145*H145</f>
        <v>0</v>
      </c>
      <c r="S145" s="141">
        <v>0.28999999999999998</v>
      </c>
      <c r="T145" s="142">
        <f>S145*H145</f>
        <v>18.043799999999997</v>
      </c>
      <c r="AR145" s="143" t="s">
        <v>134</v>
      </c>
      <c r="AT145" s="143" t="s">
        <v>129</v>
      </c>
      <c r="AU145" s="143" t="s">
        <v>89</v>
      </c>
      <c r="AY145" s="17" t="s">
        <v>127</v>
      </c>
      <c r="BE145" s="144">
        <f>IF(N145="základní",J145,0)</f>
        <v>0</v>
      </c>
      <c r="BF145" s="144">
        <f>IF(N145="snížená",J145,0)</f>
        <v>0</v>
      </c>
      <c r="BG145" s="144">
        <f>IF(N145="zákl. přenesená",J145,0)</f>
        <v>0</v>
      </c>
      <c r="BH145" s="144">
        <f>IF(N145="sníž. přenesená",J145,0)</f>
        <v>0</v>
      </c>
      <c r="BI145" s="144">
        <f>IF(N145="nulová",J145,0)</f>
        <v>0</v>
      </c>
      <c r="BJ145" s="17" t="s">
        <v>87</v>
      </c>
      <c r="BK145" s="144">
        <f>ROUND(I145*H145,2)</f>
        <v>0</v>
      </c>
      <c r="BL145" s="17" t="s">
        <v>134</v>
      </c>
      <c r="BM145" s="143" t="s">
        <v>166</v>
      </c>
    </row>
    <row r="146" spans="2:65" s="1" customFormat="1" ht="19.5">
      <c r="B146" s="32"/>
      <c r="D146" s="146" t="s">
        <v>167</v>
      </c>
      <c r="F146" s="166" t="s">
        <v>168</v>
      </c>
      <c r="I146" s="167"/>
      <c r="L146" s="32"/>
      <c r="M146" s="168"/>
      <c r="T146" s="56"/>
      <c r="AT146" s="17" t="s">
        <v>167</v>
      </c>
      <c r="AU146" s="17" t="s">
        <v>89</v>
      </c>
    </row>
    <row r="147" spans="2:65" s="12" customFormat="1">
      <c r="B147" s="145"/>
      <c r="D147" s="146" t="s">
        <v>147</v>
      </c>
      <c r="E147" s="147" t="s">
        <v>1</v>
      </c>
      <c r="F147" s="148" t="s">
        <v>148</v>
      </c>
      <c r="H147" s="147" t="s">
        <v>1</v>
      </c>
      <c r="I147" s="149"/>
      <c r="L147" s="145"/>
      <c r="M147" s="150"/>
      <c r="T147" s="151"/>
      <c r="AT147" s="147" t="s">
        <v>147</v>
      </c>
      <c r="AU147" s="147" t="s">
        <v>89</v>
      </c>
      <c r="AV147" s="12" t="s">
        <v>87</v>
      </c>
      <c r="AW147" s="12" t="s">
        <v>36</v>
      </c>
      <c r="AX147" s="12" t="s">
        <v>80</v>
      </c>
      <c r="AY147" s="147" t="s">
        <v>127</v>
      </c>
    </row>
    <row r="148" spans="2:65" s="12" customFormat="1">
      <c r="B148" s="145"/>
      <c r="D148" s="146" t="s">
        <v>147</v>
      </c>
      <c r="E148" s="147" t="s">
        <v>1</v>
      </c>
      <c r="F148" s="148" t="s">
        <v>149</v>
      </c>
      <c r="H148" s="147" t="s">
        <v>1</v>
      </c>
      <c r="I148" s="149"/>
      <c r="L148" s="145"/>
      <c r="M148" s="150"/>
      <c r="T148" s="151"/>
      <c r="AT148" s="147" t="s">
        <v>147</v>
      </c>
      <c r="AU148" s="147" t="s">
        <v>89</v>
      </c>
      <c r="AV148" s="12" t="s">
        <v>87</v>
      </c>
      <c r="AW148" s="12" t="s">
        <v>36</v>
      </c>
      <c r="AX148" s="12" t="s">
        <v>80</v>
      </c>
      <c r="AY148" s="147" t="s">
        <v>127</v>
      </c>
    </row>
    <row r="149" spans="2:65" s="13" customFormat="1">
      <c r="B149" s="152"/>
      <c r="D149" s="146" t="s">
        <v>147</v>
      </c>
      <c r="E149" s="153" t="s">
        <v>1</v>
      </c>
      <c r="F149" s="154" t="s">
        <v>169</v>
      </c>
      <c r="H149" s="155">
        <v>5.98</v>
      </c>
      <c r="I149" s="156"/>
      <c r="L149" s="152"/>
      <c r="M149" s="157"/>
      <c r="T149" s="158"/>
      <c r="AT149" s="153" t="s">
        <v>147</v>
      </c>
      <c r="AU149" s="153" t="s">
        <v>89</v>
      </c>
      <c r="AV149" s="13" t="s">
        <v>89</v>
      </c>
      <c r="AW149" s="13" t="s">
        <v>36</v>
      </c>
      <c r="AX149" s="13" t="s">
        <v>80</v>
      </c>
      <c r="AY149" s="153" t="s">
        <v>127</v>
      </c>
    </row>
    <row r="150" spans="2:65" s="13" customFormat="1">
      <c r="B150" s="152"/>
      <c r="D150" s="146" t="s">
        <v>147</v>
      </c>
      <c r="E150" s="153" t="s">
        <v>1</v>
      </c>
      <c r="F150" s="154" t="s">
        <v>170</v>
      </c>
      <c r="H150" s="155">
        <v>10.74</v>
      </c>
      <c r="I150" s="156"/>
      <c r="L150" s="152"/>
      <c r="M150" s="157"/>
      <c r="T150" s="158"/>
      <c r="AT150" s="153" t="s">
        <v>147</v>
      </c>
      <c r="AU150" s="153" t="s">
        <v>89</v>
      </c>
      <c r="AV150" s="13" t="s">
        <v>89</v>
      </c>
      <c r="AW150" s="13" t="s">
        <v>36</v>
      </c>
      <c r="AX150" s="13" t="s">
        <v>80</v>
      </c>
      <c r="AY150" s="153" t="s">
        <v>127</v>
      </c>
    </row>
    <row r="151" spans="2:65" s="13" customFormat="1">
      <c r="B151" s="152"/>
      <c r="D151" s="146" t="s">
        <v>147</v>
      </c>
      <c r="E151" s="153" t="s">
        <v>1</v>
      </c>
      <c r="F151" s="154" t="s">
        <v>171</v>
      </c>
      <c r="H151" s="155">
        <v>7.5</v>
      </c>
      <c r="I151" s="156"/>
      <c r="L151" s="152"/>
      <c r="M151" s="157"/>
      <c r="T151" s="158"/>
      <c r="AT151" s="153" t="s">
        <v>147</v>
      </c>
      <c r="AU151" s="153" t="s">
        <v>89</v>
      </c>
      <c r="AV151" s="13" t="s">
        <v>89</v>
      </c>
      <c r="AW151" s="13" t="s">
        <v>36</v>
      </c>
      <c r="AX151" s="13" t="s">
        <v>80</v>
      </c>
      <c r="AY151" s="153" t="s">
        <v>127</v>
      </c>
    </row>
    <row r="152" spans="2:65" s="15" customFormat="1">
      <c r="B152" s="169"/>
      <c r="D152" s="146" t="s">
        <v>147</v>
      </c>
      <c r="E152" s="170" t="s">
        <v>1</v>
      </c>
      <c r="F152" s="171" t="s">
        <v>172</v>
      </c>
      <c r="H152" s="172">
        <v>24.22</v>
      </c>
      <c r="I152" s="173"/>
      <c r="L152" s="169"/>
      <c r="M152" s="174"/>
      <c r="T152" s="175"/>
      <c r="AT152" s="170" t="s">
        <v>147</v>
      </c>
      <c r="AU152" s="170" t="s">
        <v>89</v>
      </c>
      <c r="AV152" s="15" t="s">
        <v>140</v>
      </c>
      <c r="AW152" s="15" t="s">
        <v>36</v>
      </c>
      <c r="AX152" s="15" t="s">
        <v>80</v>
      </c>
      <c r="AY152" s="170" t="s">
        <v>127</v>
      </c>
    </row>
    <row r="153" spans="2:65" s="13" customFormat="1">
      <c r="B153" s="152"/>
      <c r="D153" s="146" t="s">
        <v>147</v>
      </c>
      <c r="E153" s="153" t="s">
        <v>1</v>
      </c>
      <c r="F153" s="154" t="s">
        <v>173</v>
      </c>
      <c r="H153" s="155">
        <v>26</v>
      </c>
      <c r="I153" s="156"/>
      <c r="L153" s="152"/>
      <c r="M153" s="157"/>
      <c r="T153" s="158"/>
      <c r="AT153" s="153" t="s">
        <v>147</v>
      </c>
      <c r="AU153" s="153" t="s">
        <v>89</v>
      </c>
      <c r="AV153" s="13" t="s">
        <v>89</v>
      </c>
      <c r="AW153" s="13" t="s">
        <v>36</v>
      </c>
      <c r="AX153" s="13" t="s">
        <v>80</v>
      </c>
      <c r="AY153" s="153" t="s">
        <v>127</v>
      </c>
    </row>
    <row r="154" spans="2:65" s="13" customFormat="1">
      <c r="B154" s="152"/>
      <c r="D154" s="146" t="s">
        <v>147</v>
      </c>
      <c r="E154" s="153" t="s">
        <v>1</v>
      </c>
      <c r="F154" s="154" t="s">
        <v>174</v>
      </c>
      <c r="H154" s="155">
        <v>12</v>
      </c>
      <c r="I154" s="156"/>
      <c r="L154" s="152"/>
      <c r="M154" s="157"/>
      <c r="T154" s="158"/>
      <c r="AT154" s="153" t="s">
        <v>147</v>
      </c>
      <c r="AU154" s="153" t="s">
        <v>89</v>
      </c>
      <c r="AV154" s="13" t="s">
        <v>89</v>
      </c>
      <c r="AW154" s="13" t="s">
        <v>36</v>
      </c>
      <c r="AX154" s="13" t="s">
        <v>80</v>
      </c>
      <c r="AY154" s="153" t="s">
        <v>127</v>
      </c>
    </row>
    <row r="155" spans="2:65" s="15" customFormat="1">
      <c r="B155" s="169"/>
      <c r="D155" s="146" t="s">
        <v>147</v>
      </c>
      <c r="E155" s="170" t="s">
        <v>1</v>
      </c>
      <c r="F155" s="171" t="s">
        <v>172</v>
      </c>
      <c r="H155" s="172">
        <v>38</v>
      </c>
      <c r="I155" s="173"/>
      <c r="L155" s="169"/>
      <c r="M155" s="174"/>
      <c r="T155" s="175"/>
      <c r="AT155" s="170" t="s">
        <v>147</v>
      </c>
      <c r="AU155" s="170" t="s">
        <v>89</v>
      </c>
      <c r="AV155" s="15" t="s">
        <v>140</v>
      </c>
      <c r="AW155" s="15" t="s">
        <v>36</v>
      </c>
      <c r="AX155" s="15" t="s">
        <v>80</v>
      </c>
      <c r="AY155" s="170" t="s">
        <v>127</v>
      </c>
    </row>
    <row r="156" spans="2:65" s="14" customFormat="1">
      <c r="B156" s="159"/>
      <c r="D156" s="146" t="s">
        <v>147</v>
      </c>
      <c r="E156" s="160" t="s">
        <v>1</v>
      </c>
      <c r="F156" s="161" t="s">
        <v>152</v>
      </c>
      <c r="H156" s="162">
        <v>62.22</v>
      </c>
      <c r="I156" s="163"/>
      <c r="L156" s="159"/>
      <c r="M156" s="164"/>
      <c r="T156" s="165"/>
      <c r="AT156" s="160" t="s">
        <v>147</v>
      </c>
      <c r="AU156" s="160" t="s">
        <v>89</v>
      </c>
      <c r="AV156" s="14" t="s">
        <v>134</v>
      </c>
      <c r="AW156" s="14" t="s">
        <v>36</v>
      </c>
      <c r="AX156" s="14" t="s">
        <v>87</v>
      </c>
      <c r="AY156" s="160" t="s">
        <v>127</v>
      </c>
    </row>
    <row r="157" spans="2:65" s="1" customFormat="1" ht="66.75" customHeight="1">
      <c r="B157" s="32"/>
      <c r="C157" s="132" t="s">
        <v>175</v>
      </c>
      <c r="D157" s="132" t="s">
        <v>129</v>
      </c>
      <c r="E157" s="133" t="s">
        <v>176</v>
      </c>
      <c r="F157" s="134" t="s">
        <v>177</v>
      </c>
      <c r="G157" s="135" t="s">
        <v>132</v>
      </c>
      <c r="H157" s="136">
        <v>31.98</v>
      </c>
      <c r="I157" s="137"/>
      <c r="J157" s="138">
        <f>ROUND(I157*H157,2)</f>
        <v>0</v>
      </c>
      <c r="K157" s="134" t="s">
        <v>133</v>
      </c>
      <c r="L157" s="32"/>
      <c r="M157" s="139" t="s">
        <v>1</v>
      </c>
      <c r="N157" s="140" t="s">
        <v>45</v>
      </c>
      <c r="P157" s="141">
        <f>O157*H157</f>
        <v>0</v>
      </c>
      <c r="Q157" s="141">
        <v>0</v>
      </c>
      <c r="R157" s="141">
        <f>Q157*H157</f>
        <v>0</v>
      </c>
      <c r="S157" s="141">
        <v>0.44</v>
      </c>
      <c r="T157" s="142">
        <f>S157*H157</f>
        <v>14.071200000000001</v>
      </c>
      <c r="AR157" s="143" t="s">
        <v>134</v>
      </c>
      <c r="AT157" s="143" t="s">
        <v>129</v>
      </c>
      <c r="AU157" s="143" t="s">
        <v>89</v>
      </c>
      <c r="AY157" s="17" t="s">
        <v>127</v>
      </c>
      <c r="BE157" s="144">
        <f>IF(N157="základní",J157,0)</f>
        <v>0</v>
      </c>
      <c r="BF157" s="144">
        <f>IF(N157="snížená",J157,0)</f>
        <v>0</v>
      </c>
      <c r="BG157" s="144">
        <f>IF(N157="zákl. přenesená",J157,0)</f>
        <v>0</v>
      </c>
      <c r="BH157" s="144">
        <f>IF(N157="sníž. přenesená",J157,0)</f>
        <v>0</v>
      </c>
      <c r="BI157" s="144">
        <f>IF(N157="nulová",J157,0)</f>
        <v>0</v>
      </c>
      <c r="BJ157" s="17" t="s">
        <v>87</v>
      </c>
      <c r="BK157" s="144">
        <f>ROUND(I157*H157,2)</f>
        <v>0</v>
      </c>
      <c r="BL157" s="17" t="s">
        <v>134</v>
      </c>
      <c r="BM157" s="143" t="s">
        <v>178</v>
      </c>
    </row>
    <row r="158" spans="2:65" s="12" customFormat="1">
      <c r="B158" s="145"/>
      <c r="D158" s="146" t="s">
        <v>147</v>
      </c>
      <c r="E158" s="147" t="s">
        <v>1</v>
      </c>
      <c r="F158" s="148" t="s">
        <v>148</v>
      </c>
      <c r="H158" s="147" t="s">
        <v>1</v>
      </c>
      <c r="I158" s="149"/>
      <c r="L158" s="145"/>
      <c r="M158" s="150"/>
      <c r="T158" s="151"/>
      <c r="AT158" s="147" t="s">
        <v>147</v>
      </c>
      <c r="AU158" s="147" t="s">
        <v>89</v>
      </c>
      <c r="AV158" s="12" t="s">
        <v>87</v>
      </c>
      <c r="AW158" s="12" t="s">
        <v>36</v>
      </c>
      <c r="AX158" s="12" t="s">
        <v>80</v>
      </c>
      <c r="AY158" s="147" t="s">
        <v>127</v>
      </c>
    </row>
    <row r="159" spans="2:65" s="12" customFormat="1">
      <c r="B159" s="145"/>
      <c r="D159" s="146" t="s">
        <v>147</v>
      </c>
      <c r="E159" s="147" t="s">
        <v>1</v>
      </c>
      <c r="F159" s="148" t="s">
        <v>179</v>
      </c>
      <c r="H159" s="147" t="s">
        <v>1</v>
      </c>
      <c r="I159" s="149"/>
      <c r="L159" s="145"/>
      <c r="M159" s="150"/>
      <c r="T159" s="151"/>
      <c r="AT159" s="147" t="s">
        <v>147</v>
      </c>
      <c r="AU159" s="147" t="s">
        <v>89</v>
      </c>
      <c r="AV159" s="12" t="s">
        <v>87</v>
      </c>
      <c r="AW159" s="12" t="s">
        <v>36</v>
      </c>
      <c r="AX159" s="12" t="s">
        <v>80</v>
      </c>
      <c r="AY159" s="147" t="s">
        <v>127</v>
      </c>
    </row>
    <row r="160" spans="2:65" s="13" customFormat="1">
      <c r="B160" s="152"/>
      <c r="D160" s="146" t="s">
        <v>147</v>
      </c>
      <c r="E160" s="153" t="s">
        <v>1</v>
      </c>
      <c r="F160" s="154" t="s">
        <v>169</v>
      </c>
      <c r="H160" s="155">
        <v>5.98</v>
      </c>
      <c r="I160" s="156"/>
      <c r="L160" s="152"/>
      <c r="M160" s="157"/>
      <c r="T160" s="158"/>
      <c r="AT160" s="153" t="s">
        <v>147</v>
      </c>
      <c r="AU160" s="153" t="s">
        <v>89</v>
      </c>
      <c r="AV160" s="13" t="s">
        <v>89</v>
      </c>
      <c r="AW160" s="13" t="s">
        <v>36</v>
      </c>
      <c r="AX160" s="13" t="s">
        <v>80</v>
      </c>
      <c r="AY160" s="153" t="s">
        <v>127</v>
      </c>
    </row>
    <row r="161" spans="2:65" s="12" customFormat="1">
      <c r="B161" s="145"/>
      <c r="D161" s="146" t="s">
        <v>147</v>
      </c>
      <c r="E161" s="147" t="s">
        <v>1</v>
      </c>
      <c r="F161" s="148" t="s">
        <v>179</v>
      </c>
      <c r="H161" s="147" t="s">
        <v>1</v>
      </c>
      <c r="I161" s="149"/>
      <c r="L161" s="145"/>
      <c r="M161" s="150"/>
      <c r="T161" s="151"/>
      <c r="AT161" s="147" t="s">
        <v>147</v>
      </c>
      <c r="AU161" s="147" t="s">
        <v>89</v>
      </c>
      <c r="AV161" s="12" t="s">
        <v>87</v>
      </c>
      <c r="AW161" s="12" t="s">
        <v>36</v>
      </c>
      <c r="AX161" s="12" t="s">
        <v>80</v>
      </c>
      <c r="AY161" s="147" t="s">
        <v>127</v>
      </c>
    </row>
    <row r="162" spans="2:65" s="13" customFormat="1">
      <c r="B162" s="152"/>
      <c r="D162" s="146" t="s">
        <v>147</v>
      </c>
      <c r="E162" s="153" t="s">
        <v>1</v>
      </c>
      <c r="F162" s="154" t="s">
        <v>173</v>
      </c>
      <c r="H162" s="155">
        <v>26</v>
      </c>
      <c r="I162" s="156"/>
      <c r="L162" s="152"/>
      <c r="M162" s="157"/>
      <c r="T162" s="158"/>
      <c r="AT162" s="153" t="s">
        <v>147</v>
      </c>
      <c r="AU162" s="153" t="s">
        <v>89</v>
      </c>
      <c r="AV162" s="13" t="s">
        <v>89</v>
      </c>
      <c r="AW162" s="13" t="s">
        <v>36</v>
      </c>
      <c r="AX162" s="13" t="s">
        <v>80</v>
      </c>
      <c r="AY162" s="153" t="s">
        <v>127</v>
      </c>
    </row>
    <row r="163" spans="2:65" s="14" customFormat="1">
      <c r="B163" s="159"/>
      <c r="D163" s="146" t="s">
        <v>147</v>
      </c>
      <c r="E163" s="160" t="s">
        <v>1</v>
      </c>
      <c r="F163" s="161" t="s">
        <v>152</v>
      </c>
      <c r="H163" s="162">
        <v>31.98</v>
      </c>
      <c r="I163" s="163"/>
      <c r="L163" s="159"/>
      <c r="M163" s="164"/>
      <c r="T163" s="165"/>
      <c r="AT163" s="160" t="s">
        <v>147</v>
      </c>
      <c r="AU163" s="160" t="s">
        <v>89</v>
      </c>
      <c r="AV163" s="14" t="s">
        <v>134</v>
      </c>
      <c r="AW163" s="14" t="s">
        <v>36</v>
      </c>
      <c r="AX163" s="14" t="s">
        <v>87</v>
      </c>
      <c r="AY163" s="160" t="s">
        <v>127</v>
      </c>
    </row>
    <row r="164" spans="2:65" s="1" customFormat="1" ht="66.75" customHeight="1">
      <c r="B164" s="32"/>
      <c r="C164" s="132" t="s">
        <v>180</v>
      </c>
      <c r="D164" s="132" t="s">
        <v>129</v>
      </c>
      <c r="E164" s="133" t="s">
        <v>181</v>
      </c>
      <c r="F164" s="134" t="s">
        <v>182</v>
      </c>
      <c r="G164" s="135" t="s">
        <v>132</v>
      </c>
      <c r="H164" s="136">
        <v>77.34</v>
      </c>
      <c r="I164" s="137"/>
      <c r="J164" s="138">
        <f>ROUND(I164*H164,2)</f>
        <v>0</v>
      </c>
      <c r="K164" s="134" t="s">
        <v>133</v>
      </c>
      <c r="L164" s="32"/>
      <c r="M164" s="139" t="s">
        <v>1</v>
      </c>
      <c r="N164" s="140" t="s">
        <v>45</v>
      </c>
      <c r="P164" s="141">
        <f>O164*H164</f>
        <v>0</v>
      </c>
      <c r="Q164" s="141">
        <v>0</v>
      </c>
      <c r="R164" s="141">
        <f>Q164*H164</f>
        <v>0</v>
      </c>
      <c r="S164" s="141">
        <v>0.32500000000000001</v>
      </c>
      <c r="T164" s="142">
        <f>S164*H164</f>
        <v>25.1355</v>
      </c>
      <c r="AR164" s="143" t="s">
        <v>134</v>
      </c>
      <c r="AT164" s="143" t="s">
        <v>129</v>
      </c>
      <c r="AU164" s="143" t="s">
        <v>89</v>
      </c>
      <c r="AY164" s="17" t="s">
        <v>127</v>
      </c>
      <c r="BE164" s="144">
        <f>IF(N164="základní",J164,0)</f>
        <v>0</v>
      </c>
      <c r="BF164" s="144">
        <f>IF(N164="snížená",J164,0)</f>
        <v>0</v>
      </c>
      <c r="BG164" s="144">
        <f>IF(N164="zákl. přenesená",J164,0)</f>
        <v>0</v>
      </c>
      <c r="BH164" s="144">
        <f>IF(N164="sníž. přenesená",J164,0)</f>
        <v>0</v>
      </c>
      <c r="BI164" s="144">
        <f>IF(N164="nulová",J164,0)</f>
        <v>0</v>
      </c>
      <c r="BJ164" s="17" t="s">
        <v>87</v>
      </c>
      <c r="BK164" s="144">
        <f>ROUND(I164*H164,2)</f>
        <v>0</v>
      </c>
      <c r="BL164" s="17" t="s">
        <v>134</v>
      </c>
      <c r="BM164" s="143" t="s">
        <v>183</v>
      </c>
    </row>
    <row r="165" spans="2:65" s="1" customFormat="1" ht="19.5">
      <c r="B165" s="32"/>
      <c r="D165" s="146" t="s">
        <v>167</v>
      </c>
      <c r="F165" s="166" t="s">
        <v>184</v>
      </c>
      <c r="I165" s="167"/>
      <c r="L165" s="32"/>
      <c r="M165" s="168"/>
      <c r="T165" s="56"/>
      <c r="AT165" s="17" t="s">
        <v>167</v>
      </c>
      <c r="AU165" s="17" t="s">
        <v>89</v>
      </c>
    </row>
    <row r="166" spans="2:65" s="12" customFormat="1">
      <c r="B166" s="145"/>
      <c r="D166" s="146" t="s">
        <v>147</v>
      </c>
      <c r="E166" s="147" t="s">
        <v>1</v>
      </c>
      <c r="F166" s="148" t="s">
        <v>148</v>
      </c>
      <c r="H166" s="147" t="s">
        <v>1</v>
      </c>
      <c r="I166" s="149"/>
      <c r="L166" s="145"/>
      <c r="M166" s="150"/>
      <c r="T166" s="151"/>
      <c r="AT166" s="147" t="s">
        <v>147</v>
      </c>
      <c r="AU166" s="147" t="s">
        <v>89</v>
      </c>
      <c r="AV166" s="12" t="s">
        <v>87</v>
      </c>
      <c r="AW166" s="12" t="s">
        <v>36</v>
      </c>
      <c r="AX166" s="12" t="s">
        <v>80</v>
      </c>
      <c r="AY166" s="147" t="s">
        <v>127</v>
      </c>
    </row>
    <row r="167" spans="2:65" s="12" customFormat="1">
      <c r="B167" s="145"/>
      <c r="D167" s="146" t="s">
        <v>147</v>
      </c>
      <c r="E167" s="147" t="s">
        <v>1</v>
      </c>
      <c r="F167" s="148" t="s">
        <v>149</v>
      </c>
      <c r="H167" s="147" t="s">
        <v>1</v>
      </c>
      <c r="I167" s="149"/>
      <c r="L167" s="145"/>
      <c r="M167" s="150"/>
      <c r="T167" s="151"/>
      <c r="AT167" s="147" t="s">
        <v>147</v>
      </c>
      <c r="AU167" s="147" t="s">
        <v>89</v>
      </c>
      <c r="AV167" s="12" t="s">
        <v>87</v>
      </c>
      <c r="AW167" s="12" t="s">
        <v>36</v>
      </c>
      <c r="AX167" s="12" t="s">
        <v>80</v>
      </c>
      <c r="AY167" s="147" t="s">
        <v>127</v>
      </c>
    </row>
    <row r="168" spans="2:65" s="13" customFormat="1">
      <c r="B168" s="152"/>
      <c r="D168" s="146" t="s">
        <v>147</v>
      </c>
      <c r="E168" s="153" t="s">
        <v>1</v>
      </c>
      <c r="F168" s="154" t="s">
        <v>169</v>
      </c>
      <c r="H168" s="155">
        <v>5.98</v>
      </c>
      <c r="I168" s="156"/>
      <c r="L168" s="152"/>
      <c r="M168" s="157"/>
      <c r="T168" s="158"/>
      <c r="AT168" s="153" t="s">
        <v>147</v>
      </c>
      <c r="AU168" s="153" t="s">
        <v>89</v>
      </c>
      <c r="AV168" s="13" t="s">
        <v>89</v>
      </c>
      <c r="AW168" s="13" t="s">
        <v>36</v>
      </c>
      <c r="AX168" s="13" t="s">
        <v>80</v>
      </c>
      <c r="AY168" s="153" t="s">
        <v>127</v>
      </c>
    </row>
    <row r="169" spans="2:65" s="13" customFormat="1">
      <c r="B169" s="152"/>
      <c r="D169" s="146" t="s">
        <v>147</v>
      </c>
      <c r="E169" s="153" t="s">
        <v>1</v>
      </c>
      <c r="F169" s="154" t="s">
        <v>185</v>
      </c>
      <c r="H169" s="155">
        <v>16.11</v>
      </c>
      <c r="I169" s="156"/>
      <c r="L169" s="152"/>
      <c r="M169" s="157"/>
      <c r="T169" s="158"/>
      <c r="AT169" s="153" t="s">
        <v>147</v>
      </c>
      <c r="AU169" s="153" t="s">
        <v>89</v>
      </c>
      <c r="AV169" s="13" t="s">
        <v>89</v>
      </c>
      <c r="AW169" s="13" t="s">
        <v>36</v>
      </c>
      <c r="AX169" s="13" t="s">
        <v>80</v>
      </c>
      <c r="AY169" s="153" t="s">
        <v>127</v>
      </c>
    </row>
    <row r="170" spans="2:65" s="13" customFormat="1">
      <c r="B170" s="152"/>
      <c r="D170" s="146" t="s">
        <v>147</v>
      </c>
      <c r="E170" s="153" t="s">
        <v>1</v>
      </c>
      <c r="F170" s="154" t="s">
        <v>162</v>
      </c>
      <c r="H170" s="155">
        <v>11.25</v>
      </c>
      <c r="I170" s="156"/>
      <c r="L170" s="152"/>
      <c r="M170" s="157"/>
      <c r="T170" s="158"/>
      <c r="AT170" s="153" t="s">
        <v>147</v>
      </c>
      <c r="AU170" s="153" t="s">
        <v>89</v>
      </c>
      <c r="AV170" s="13" t="s">
        <v>89</v>
      </c>
      <c r="AW170" s="13" t="s">
        <v>36</v>
      </c>
      <c r="AX170" s="13" t="s">
        <v>80</v>
      </c>
      <c r="AY170" s="153" t="s">
        <v>127</v>
      </c>
    </row>
    <row r="171" spans="2:65" s="15" customFormat="1">
      <c r="B171" s="169"/>
      <c r="D171" s="146" t="s">
        <v>147</v>
      </c>
      <c r="E171" s="170" t="s">
        <v>1</v>
      </c>
      <c r="F171" s="171" t="s">
        <v>172</v>
      </c>
      <c r="H171" s="172">
        <v>33.340000000000003</v>
      </c>
      <c r="I171" s="173"/>
      <c r="L171" s="169"/>
      <c r="M171" s="174"/>
      <c r="T171" s="175"/>
      <c r="AT171" s="170" t="s">
        <v>147</v>
      </c>
      <c r="AU171" s="170" t="s">
        <v>89</v>
      </c>
      <c r="AV171" s="15" t="s">
        <v>140</v>
      </c>
      <c r="AW171" s="15" t="s">
        <v>36</v>
      </c>
      <c r="AX171" s="15" t="s">
        <v>80</v>
      </c>
      <c r="AY171" s="170" t="s">
        <v>127</v>
      </c>
    </row>
    <row r="172" spans="2:65" s="13" customFormat="1">
      <c r="B172" s="152"/>
      <c r="D172" s="146" t="s">
        <v>147</v>
      </c>
      <c r="E172" s="153" t="s">
        <v>1</v>
      </c>
      <c r="F172" s="154" t="s">
        <v>173</v>
      </c>
      <c r="H172" s="155">
        <v>26</v>
      </c>
      <c r="I172" s="156"/>
      <c r="L172" s="152"/>
      <c r="M172" s="157"/>
      <c r="T172" s="158"/>
      <c r="AT172" s="153" t="s">
        <v>147</v>
      </c>
      <c r="AU172" s="153" t="s">
        <v>89</v>
      </c>
      <c r="AV172" s="13" t="s">
        <v>89</v>
      </c>
      <c r="AW172" s="13" t="s">
        <v>36</v>
      </c>
      <c r="AX172" s="13" t="s">
        <v>80</v>
      </c>
      <c r="AY172" s="153" t="s">
        <v>127</v>
      </c>
    </row>
    <row r="173" spans="2:65" s="13" customFormat="1">
      <c r="B173" s="152"/>
      <c r="D173" s="146" t="s">
        <v>147</v>
      </c>
      <c r="E173" s="153" t="s">
        <v>1</v>
      </c>
      <c r="F173" s="154" t="s">
        <v>186</v>
      </c>
      <c r="H173" s="155">
        <v>18</v>
      </c>
      <c r="I173" s="156"/>
      <c r="L173" s="152"/>
      <c r="M173" s="157"/>
      <c r="T173" s="158"/>
      <c r="AT173" s="153" t="s">
        <v>147</v>
      </c>
      <c r="AU173" s="153" t="s">
        <v>89</v>
      </c>
      <c r="AV173" s="13" t="s">
        <v>89</v>
      </c>
      <c r="AW173" s="13" t="s">
        <v>36</v>
      </c>
      <c r="AX173" s="13" t="s">
        <v>80</v>
      </c>
      <c r="AY173" s="153" t="s">
        <v>127</v>
      </c>
    </row>
    <row r="174" spans="2:65" s="15" customFormat="1">
      <c r="B174" s="169"/>
      <c r="D174" s="146" t="s">
        <v>147</v>
      </c>
      <c r="E174" s="170" t="s">
        <v>1</v>
      </c>
      <c r="F174" s="171" t="s">
        <v>172</v>
      </c>
      <c r="H174" s="172">
        <v>44</v>
      </c>
      <c r="I174" s="173"/>
      <c r="L174" s="169"/>
      <c r="M174" s="174"/>
      <c r="T174" s="175"/>
      <c r="AT174" s="170" t="s">
        <v>147</v>
      </c>
      <c r="AU174" s="170" t="s">
        <v>89</v>
      </c>
      <c r="AV174" s="15" t="s">
        <v>140</v>
      </c>
      <c r="AW174" s="15" t="s">
        <v>36</v>
      </c>
      <c r="AX174" s="15" t="s">
        <v>80</v>
      </c>
      <c r="AY174" s="170" t="s">
        <v>127</v>
      </c>
    </row>
    <row r="175" spans="2:65" s="14" customFormat="1">
      <c r="B175" s="159"/>
      <c r="D175" s="146" t="s">
        <v>147</v>
      </c>
      <c r="E175" s="160" t="s">
        <v>1</v>
      </c>
      <c r="F175" s="161" t="s">
        <v>152</v>
      </c>
      <c r="H175" s="162">
        <v>77.34</v>
      </c>
      <c r="I175" s="163"/>
      <c r="L175" s="159"/>
      <c r="M175" s="164"/>
      <c r="T175" s="165"/>
      <c r="AT175" s="160" t="s">
        <v>147</v>
      </c>
      <c r="AU175" s="160" t="s">
        <v>89</v>
      </c>
      <c r="AV175" s="14" t="s">
        <v>134</v>
      </c>
      <c r="AW175" s="14" t="s">
        <v>36</v>
      </c>
      <c r="AX175" s="14" t="s">
        <v>87</v>
      </c>
      <c r="AY175" s="160" t="s">
        <v>127</v>
      </c>
    </row>
    <row r="176" spans="2:65" s="1" customFormat="1" ht="49.15" customHeight="1">
      <c r="B176" s="32"/>
      <c r="C176" s="132" t="s">
        <v>187</v>
      </c>
      <c r="D176" s="132" t="s">
        <v>129</v>
      </c>
      <c r="E176" s="133" t="s">
        <v>188</v>
      </c>
      <c r="F176" s="134" t="s">
        <v>189</v>
      </c>
      <c r="G176" s="135" t="s">
        <v>132</v>
      </c>
      <c r="H176" s="136">
        <v>31.98</v>
      </c>
      <c r="I176" s="137"/>
      <c r="J176" s="138">
        <f>ROUND(I176*H176,2)</f>
        <v>0</v>
      </c>
      <c r="K176" s="134" t="s">
        <v>1</v>
      </c>
      <c r="L176" s="32"/>
      <c r="M176" s="139" t="s">
        <v>1</v>
      </c>
      <c r="N176" s="140" t="s">
        <v>45</v>
      </c>
      <c r="P176" s="141">
        <f>O176*H176</f>
        <v>0</v>
      </c>
      <c r="Q176" s="141">
        <v>9.0000000000000006E-5</v>
      </c>
      <c r="R176" s="141">
        <f>Q176*H176</f>
        <v>2.8782E-3</v>
      </c>
      <c r="S176" s="141">
        <v>0.25600000000000001</v>
      </c>
      <c r="T176" s="142">
        <f>S176*H176</f>
        <v>8.1868800000000004</v>
      </c>
      <c r="AR176" s="143" t="s">
        <v>134</v>
      </c>
      <c r="AT176" s="143" t="s">
        <v>129</v>
      </c>
      <c r="AU176" s="143" t="s">
        <v>89</v>
      </c>
      <c r="AY176" s="17" t="s">
        <v>127</v>
      </c>
      <c r="BE176" s="144">
        <f>IF(N176="základní",J176,0)</f>
        <v>0</v>
      </c>
      <c r="BF176" s="144">
        <f>IF(N176="snížená",J176,0)</f>
        <v>0</v>
      </c>
      <c r="BG176" s="144">
        <f>IF(N176="zákl. přenesená",J176,0)</f>
        <v>0</v>
      </c>
      <c r="BH176" s="144">
        <f>IF(N176="sníž. přenesená",J176,0)</f>
        <v>0</v>
      </c>
      <c r="BI176" s="144">
        <f>IF(N176="nulová",J176,0)</f>
        <v>0</v>
      </c>
      <c r="BJ176" s="17" t="s">
        <v>87</v>
      </c>
      <c r="BK176" s="144">
        <f>ROUND(I176*H176,2)</f>
        <v>0</v>
      </c>
      <c r="BL176" s="17" t="s">
        <v>134</v>
      </c>
      <c r="BM176" s="143" t="s">
        <v>190</v>
      </c>
    </row>
    <row r="177" spans="2:65" s="1" customFormat="1" ht="19.5">
      <c r="B177" s="32"/>
      <c r="D177" s="146" t="s">
        <v>167</v>
      </c>
      <c r="F177" s="166" t="s">
        <v>191</v>
      </c>
      <c r="I177" s="167"/>
      <c r="L177" s="32"/>
      <c r="M177" s="168"/>
      <c r="T177" s="56"/>
      <c r="AT177" s="17" t="s">
        <v>167</v>
      </c>
      <c r="AU177" s="17" t="s">
        <v>89</v>
      </c>
    </row>
    <row r="178" spans="2:65" s="12" customFormat="1">
      <c r="B178" s="145"/>
      <c r="D178" s="146" t="s">
        <v>147</v>
      </c>
      <c r="E178" s="147" t="s">
        <v>1</v>
      </c>
      <c r="F178" s="148" t="s">
        <v>148</v>
      </c>
      <c r="H178" s="147" t="s">
        <v>1</v>
      </c>
      <c r="I178" s="149"/>
      <c r="L178" s="145"/>
      <c r="M178" s="150"/>
      <c r="T178" s="151"/>
      <c r="AT178" s="147" t="s">
        <v>147</v>
      </c>
      <c r="AU178" s="147" t="s">
        <v>89</v>
      </c>
      <c r="AV178" s="12" t="s">
        <v>87</v>
      </c>
      <c r="AW178" s="12" t="s">
        <v>36</v>
      </c>
      <c r="AX178" s="12" t="s">
        <v>80</v>
      </c>
      <c r="AY178" s="147" t="s">
        <v>127</v>
      </c>
    </row>
    <row r="179" spans="2:65" s="12" customFormat="1">
      <c r="B179" s="145"/>
      <c r="D179" s="146" t="s">
        <v>147</v>
      </c>
      <c r="E179" s="147" t="s">
        <v>1</v>
      </c>
      <c r="F179" s="148" t="s">
        <v>149</v>
      </c>
      <c r="H179" s="147" t="s">
        <v>1</v>
      </c>
      <c r="I179" s="149"/>
      <c r="L179" s="145"/>
      <c r="M179" s="150"/>
      <c r="T179" s="151"/>
      <c r="AT179" s="147" t="s">
        <v>147</v>
      </c>
      <c r="AU179" s="147" t="s">
        <v>89</v>
      </c>
      <c r="AV179" s="12" t="s">
        <v>87</v>
      </c>
      <c r="AW179" s="12" t="s">
        <v>36</v>
      </c>
      <c r="AX179" s="12" t="s">
        <v>80</v>
      </c>
      <c r="AY179" s="147" t="s">
        <v>127</v>
      </c>
    </row>
    <row r="180" spans="2:65" s="13" customFormat="1">
      <c r="B180" s="152"/>
      <c r="D180" s="146" t="s">
        <v>147</v>
      </c>
      <c r="E180" s="153" t="s">
        <v>1</v>
      </c>
      <c r="F180" s="154" t="s">
        <v>169</v>
      </c>
      <c r="H180" s="155">
        <v>5.98</v>
      </c>
      <c r="I180" s="156"/>
      <c r="L180" s="152"/>
      <c r="M180" s="157"/>
      <c r="T180" s="158"/>
      <c r="AT180" s="153" t="s">
        <v>147</v>
      </c>
      <c r="AU180" s="153" t="s">
        <v>89</v>
      </c>
      <c r="AV180" s="13" t="s">
        <v>89</v>
      </c>
      <c r="AW180" s="13" t="s">
        <v>36</v>
      </c>
      <c r="AX180" s="13" t="s">
        <v>80</v>
      </c>
      <c r="AY180" s="153" t="s">
        <v>127</v>
      </c>
    </row>
    <row r="181" spans="2:65" s="13" customFormat="1">
      <c r="B181" s="152"/>
      <c r="D181" s="146" t="s">
        <v>147</v>
      </c>
      <c r="E181" s="153" t="s">
        <v>1</v>
      </c>
      <c r="F181" s="154" t="s">
        <v>173</v>
      </c>
      <c r="H181" s="155">
        <v>26</v>
      </c>
      <c r="I181" s="156"/>
      <c r="L181" s="152"/>
      <c r="M181" s="157"/>
      <c r="T181" s="158"/>
      <c r="AT181" s="153" t="s">
        <v>147</v>
      </c>
      <c r="AU181" s="153" t="s">
        <v>89</v>
      </c>
      <c r="AV181" s="13" t="s">
        <v>89</v>
      </c>
      <c r="AW181" s="13" t="s">
        <v>36</v>
      </c>
      <c r="AX181" s="13" t="s">
        <v>80</v>
      </c>
      <c r="AY181" s="153" t="s">
        <v>127</v>
      </c>
    </row>
    <row r="182" spans="2:65" s="14" customFormat="1">
      <c r="B182" s="159"/>
      <c r="D182" s="146" t="s">
        <v>147</v>
      </c>
      <c r="E182" s="160" t="s">
        <v>1</v>
      </c>
      <c r="F182" s="161" t="s">
        <v>152</v>
      </c>
      <c r="H182" s="162">
        <v>31.98</v>
      </c>
      <c r="I182" s="163"/>
      <c r="L182" s="159"/>
      <c r="M182" s="164"/>
      <c r="T182" s="165"/>
      <c r="AT182" s="160" t="s">
        <v>147</v>
      </c>
      <c r="AU182" s="160" t="s">
        <v>89</v>
      </c>
      <c r="AV182" s="14" t="s">
        <v>134</v>
      </c>
      <c r="AW182" s="14" t="s">
        <v>36</v>
      </c>
      <c r="AX182" s="14" t="s">
        <v>87</v>
      </c>
      <c r="AY182" s="160" t="s">
        <v>127</v>
      </c>
    </row>
    <row r="183" spans="2:65" s="1" customFormat="1" ht="44.25" customHeight="1">
      <c r="B183" s="32"/>
      <c r="C183" s="132" t="s">
        <v>192</v>
      </c>
      <c r="D183" s="132" t="s">
        <v>129</v>
      </c>
      <c r="E183" s="133" t="s">
        <v>193</v>
      </c>
      <c r="F183" s="134" t="s">
        <v>194</v>
      </c>
      <c r="G183" s="135" t="s">
        <v>132</v>
      </c>
      <c r="H183" s="136">
        <v>44.771999999999998</v>
      </c>
      <c r="I183" s="137"/>
      <c r="J183" s="138">
        <f>ROUND(I183*H183,2)</f>
        <v>0</v>
      </c>
      <c r="K183" s="134" t="s">
        <v>133</v>
      </c>
      <c r="L183" s="32"/>
      <c r="M183" s="139" t="s">
        <v>1</v>
      </c>
      <c r="N183" s="140" t="s">
        <v>45</v>
      </c>
      <c r="P183" s="141">
        <f>O183*H183</f>
        <v>0</v>
      </c>
      <c r="Q183" s="141">
        <v>3.0000000000000001E-5</v>
      </c>
      <c r="R183" s="141">
        <f>Q183*H183</f>
        <v>1.3431599999999999E-3</v>
      </c>
      <c r="S183" s="141">
        <v>9.1999999999999998E-2</v>
      </c>
      <c r="T183" s="142">
        <f>S183*H183</f>
        <v>4.1190239999999996</v>
      </c>
      <c r="AR183" s="143" t="s">
        <v>134</v>
      </c>
      <c r="AT183" s="143" t="s">
        <v>129</v>
      </c>
      <c r="AU183" s="143" t="s">
        <v>89</v>
      </c>
      <c r="AY183" s="17" t="s">
        <v>127</v>
      </c>
      <c r="BE183" s="144">
        <f>IF(N183="základní",J183,0)</f>
        <v>0</v>
      </c>
      <c r="BF183" s="144">
        <f>IF(N183="snížená",J183,0)</f>
        <v>0</v>
      </c>
      <c r="BG183" s="144">
        <f>IF(N183="zákl. přenesená",J183,0)</f>
        <v>0</v>
      </c>
      <c r="BH183" s="144">
        <f>IF(N183="sníž. přenesená",J183,0)</f>
        <v>0</v>
      </c>
      <c r="BI183" s="144">
        <f>IF(N183="nulová",J183,0)</f>
        <v>0</v>
      </c>
      <c r="BJ183" s="17" t="s">
        <v>87</v>
      </c>
      <c r="BK183" s="144">
        <f>ROUND(I183*H183,2)</f>
        <v>0</v>
      </c>
      <c r="BL183" s="17" t="s">
        <v>134</v>
      </c>
      <c r="BM183" s="143" t="s">
        <v>195</v>
      </c>
    </row>
    <row r="184" spans="2:65" s="1" customFormat="1" ht="19.5">
      <c r="B184" s="32"/>
      <c r="D184" s="146" t="s">
        <v>167</v>
      </c>
      <c r="F184" s="166" t="s">
        <v>196</v>
      </c>
      <c r="I184" s="167"/>
      <c r="L184" s="32"/>
      <c r="M184" s="168"/>
      <c r="T184" s="56"/>
      <c r="AT184" s="17" t="s">
        <v>167</v>
      </c>
      <c r="AU184" s="17" t="s">
        <v>89</v>
      </c>
    </row>
    <row r="185" spans="2:65" s="12" customFormat="1">
      <c r="B185" s="145"/>
      <c r="D185" s="146" t="s">
        <v>147</v>
      </c>
      <c r="E185" s="147" t="s">
        <v>1</v>
      </c>
      <c r="F185" s="148" t="s">
        <v>148</v>
      </c>
      <c r="H185" s="147" t="s">
        <v>1</v>
      </c>
      <c r="I185" s="149"/>
      <c r="L185" s="145"/>
      <c r="M185" s="150"/>
      <c r="T185" s="151"/>
      <c r="AT185" s="147" t="s">
        <v>147</v>
      </c>
      <c r="AU185" s="147" t="s">
        <v>89</v>
      </c>
      <c r="AV185" s="12" t="s">
        <v>87</v>
      </c>
      <c r="AW185" s="12" t="s">
        <v>36</v>
      </c>
      <c r="AX185" s="12" t="s">
        <v>80</v>
      </c>
      <c r="AY185" s="147" t="s">
        <v>127</v>
      </c>
    </row>
    <row r="186" spans="2:65" s="12" customFormat="1">
      <c r="B186" s="145"/>
      <c r="D186" s="146" t="s">
        <v>147</v>
      </c>
      <c r="E186" s="147" t="s">
        <v>1</v>
      </c>
      <c r="F186" s="148" t="s">
        <v>149</v>
      </c>
      <c r="H186" s="147" t="s">
        <v>1</v>
      </c>
      <c r="I186" s="149"/>
      <c r="L186" s="145"/>
      <c r="M186" s="150"/>
      <c r="T186" s="151"/>
      <c r="AT186" s="147" t="s">
        <v>147</v>
      </c>
      <c r="AU186" s="147" t="s">
        <v>89</v>
      </c>
      <c r="AV186" s="12" t="s">
        <v>87</v>
      </c>
      <c r="AW186" s="12" t="s">
        <v>36</v>
      </c>
      <c r="AX186" s="12" t="s">
        <v>80</v>
      </c>
      <c r="AY186" s="147" t="s">
        <v>127</v>
      </c>
    </row>
    <row r="187" spans="2:65" s="13" customFormat="1">
      <c r="B187" s="152"/>
      <c r="D187" s="146" t="s">
        <v>147</v>
      </c>
      <c r="E187" s="153" t="s">
        <v>1</v>
      </c>
      <c r="F187" s="154" t="s">
        <v>197</v>
      </c>
      <c r="H187" s="155">
        <v>8.3719999999999999</v>
      </c>
      <c r="I187" s="156"/>
      <c r="L187" s="152"/>
      <c r="M187" s="157"/>
      <c r="T187" s="158"/>
      <c r="AT187" s="153" t="s">
        <v>147</v>
      </c>
      <c r="AU187" s="153" t="s">
        <v>89</v>
      </c>
      <c r="AV187" s="13" t="s">
        <v>89</v>
      </c>
      <c r="AW187" s="13" t="s">
        <v>36</v>
      </c>
      <c r="AX187" s="13" t="s">
        <v>80</v>
      </c>
      <c r="AY187" s="153" t="s">
        <v>127</v>
      </c>
    </row>
    <row r="188" spans="2:65" s="13" customFormat="1">
      <c r="B188" s="152"/>
      <c r="D188" s="146" t="s">
        <v>147</v>
      </c>
      <c r="E188" s="153" t="s">
        <v>1</v>
      </c>
      <c r="F188" s="154" t="s">
        <v>198</v>
      </c>
      <c r="H188" s="155">
        <v>36.4</v>
      </c>
      <c r="I188" s="156"/>
      <c r="L188" s="152"/>
      <c r="M188" s="157"/>
      <c r="T188" s="158"/>
      <c r="AT188" s="153" t="s">
        <v>147</v>
      </c>
      <c r="AU188" s="153" t="s">
        <v>89</v>
      </c>
      <c r="AV188" s="13" t="s">
        <v>89</v>
      </c>
      <c r="AW188" s="13" t="s">
        <v>36</v>
      </c>
      <c r="AX188" s="13" t="s">
        <v>80</v>
      </c>
      <c r="AY188" s="153" t="s">
        <v>127</v>
      </c>
    </row>
    <row r="189" spans="2:65" s="14" customFormat="1">
      <c r="B189" s="159"/>
      <c r="D189" s="146" t="s">
        <v>147</v>
      </c>
      <c r="E189" s="160" t="s">
        <v>1</v>
      </c>
      <c r="F189" s="161" t="s">
        <v>152</v>
      </c>
      <c r="H189" s="162">
        <v>44.771999999999998</v>
      </c>
      <c r="I189" s="163"/>
      <c r="L189" s="159"/>
      <c r="M189" s="164"/>
      <c r="T189" s="165"/>
      <c r="AT189" s="160" t="s">
        <v>147</v>
      </c>
      <c r="AU189" s="160" t="s">
        <v>89</v>
      </c>
      <c r="AV189" s="14" t="s">
        <v>134</v>
      </c>
      <c r="AW189" s="14" t="s">
        <v>36</v>
      </c>
      <c r="AX189" s="14" t="s">
        <v>87</v>
      </c>
      <c r="AY189" s="160" t="s">
        <v>127</v>
      </c>
    </row>
    <row r="190" spans="2:65" s="1" customFormat="1" ht="44.25" customHeight="1">
      <c r="B190" s="32"/>
      <c r="C190" s="132" t="s">
        <v>199</v>
      </c>
      <c r="D190" s="132" t="s">
        <v>129</v>
      </c>
      <c r="E190" s="133" t="s">
        <v>200</v>
      </c>
      <c r="F190" s="134" t="s">
        <v>201</v>
      </c>
      <c r="G190" s="135" t="s">
        <v>202</v>
      </c>
      <c r="H190" s="136">
        <v>2</v>
      </c>
      <c r="I190" s="137"/>
      <c r="J190" s="138">
        <f>ROUND(I190*H190,2)</f>
        <v>0</v>
      </c>
      <c r="K190" s="134" t="s">
        <v>133</v>
      </c>
      <c r="L190" s="32"/>
      <c r="M190" s="139" t="s">
        <v>1</v>
      </c>
      <c r="N190" s="140" t="s">
        <v>45</v>
      </c>
      <c r="P190" s="141">
        <f>O190*H190</f>
        <v>0</v>
      </c>
      <c r="Q190" s="141">
        <v>0</v>
      </c>
      <c r="R190" s="141">
        <f>Q190*H190</f>
        <v>0</v>
      </c>
      <c r="S190" s="141">
        <v>0.28999999999999998</v>
      </c>
      <c r="T190" s="142">
        <f>S190*H190</f>
        <v>0.57999999999999996</v>
      </c>
      <c r="AR190" s="143" t="s">
        <v>134</v>
      </c>
      <c r="AT190" s="143" t="s">
        <v>129</v>
      </c>
      <c r="AU190" s="143" t="s">
        <v>89</v>
      </c>
      <c r="AY190" s="17" t="s">
        <v>127</v>
      </c>
      <c r="BE190" s="144">
        <f>IF(N190="základní",J190,0)</f>
        <v>0</v>
      </c>
      <c r="BF190" s="144">
        <f>IF(N190="snížená",J190,0)</f>
        <v>0</v>
      </c>
      <c r="BG190" s="144">
        <f>IF(N190="zákl. přenesená",J190,0)</f>
        <v>0</v>
      </c>
      <c r="BH190" s="144">
        <f>IF(N190="sníž. přenesená",J190,0)</f>
        <v>0</v>
      </c>
      <c r="BI190" s="144">
        <f>IF(N190="nulová",J190,0)</f>
        <v>0</v>
      </c>
      <c r="BJ190" s="17" t="s">
        <v>87</v>
      </c>
      <c r="BK190" s="144">
        <f>ROUND(I190*H190,2)</f>
        <v>0</v>
      </c>
      <c r="BL190" s="17" t="s">
        <v>134</v>
      </c>
      <c r="BM190" s="143" t="s">
        <v>203</v>
      </c>
    </row>
    <row r="191" spans="2:65" s="1" customFormat="1" ht="24.2" customHeight="1">
      <c r="B191" s="32"/>
      <c r="C191" s="132" t="s">
        <v>204</v>
      </c>
      <c r="D191" s="132" t="s">
        <v>129</v>
      </c>
      <c r="E191" s="133" t="s">
        <v>205</v>
      </c>
      <c r="F191" s="134" t="s">
        <v>206</v>
      </c>
      <c r="G191" s="135" t="s">
        <v>207</v>
      </c>
      <c r="H191" s="136">
        <v>340.8</v>
      </c>
      <c r="I191" s="137"/>
      <c r="J191" s="138">
        <f>ROUND(I191*H191,2)</f>
        <v>0</v>
      </c>
      <c r="K191" s="134" t="s">
        <v>133</v>
      </c>
      <c r="L191" s="32"/>
      <c r="M191" s="139" t="s">
        <v>1</v>
      </c>
      <c r="N191" s="140" t="s">
        <v>45</v>
      </c>
      <c r="P191" s="141">
        <f>O191*H191</f>
        <v>0</v>
      </c>
      <c r="Q191" s="141">
        <v>3.0000000000000001E-5</v>
      </c>
      <c r="R191" s="141">
        <f>Q191*H191</f>
        <v>1.0224E-2</v>
      </c>
      <c r="S191" s="141">
        <v>0</v>
      </c>
      <c r="T191" s="142">
        <f>S191*H191</f>
        <v>0</v>
      </c>
      <c r="AR191" s="143" t="s">
        <v>134</v>
      </c>
      <c r="AT191" s="143" t="s">
        <v>129</v>
      </c>
      <c r="AU191" s="143" t="s">
        <v>89</v>
      </c>
      <c r="AY191" s="17" t="s">
        <v>127</v>
      </c>
      <c r="BE191" s="144">
        <f>IF(N191="základní",J191,0)</f>
        <v>0</v>
      </c>
      <c r="BF191" s="144">
        <f>IF(N191="snížená",J191,0)</f>
        <v>0</v>
      </c>
      <c r="BG191" s="144">
        <f>IF(N191="zákl. přenesená",J191,0)</f>
        <v>0</v>
      </c>
      <c r="BH191" s="144">
        <f>IF(N191="sníž. přenesená",J191,0)</f>
        <v>0</v>
      </c>
      <c r="BI191" s="144">
        <f>IF(N191="nulová",J191,0)</f>
        <v>0</v>
      </c>
      <c r="BJ191" s="17" t="s">
        <v>87</v>
      </c>
      <c r="BK191" s="144">
        <f>ROUND(I191*H191,2)</f>
        <v>0</v>
      </c>
      <c r="BL191" s="17" t="s">
        <v>134</v>
      </c>
      <c r="BM191" s="143" t="s">
        <v>208</v>
      </c>
    </row>
    <row r="192" spans="2:65" s="1" customFormat="1" ht="19.5">
      <c r="B192" s="32"/>
      <c r="D192" s="146" t="s">
        <v>167</v>
      </c>
      <c r="F192" s="166" t="s">
        <v>209</v>
      </c>
      <c r="I192" s="167"/>
      <c r="L192" s="32"/>
      <c r="M192" s="168"/>
      <c r="T192" s="56"/>
      <c r="AT192" s="17" t="s">
        <v>167</v>
      </c>
      <c r="AU192" s="17" t="s">
        <v>89</v>
      </c>
    </row>
    <row r="193" spans="2:65" s="13" customFormat="1">
      <c r="B193" s="152"/>
      <c r="D193" s="146" t="s">
        <v>147</v>
      </c>
      <c r="E193" s="153" t="s">
        <v>1</v>
      </c>
      <c r="F193" s="154" t="s">
        <v>210</v>
      </c>
      <c r="H193" s="155">
        <v>223.2</v>
      </c>
      <c r="I193" s="156"/>
      <c r="L193" s="152"/>
      <c r="M193" s="157"/>
      <c r="T193" s="158"/>
      <c r="AT193" s="153" t="s">
        <v>147</v>
      </c>
      <c r="AU193" s="153" t="s">
        <v>89</v>
      </c>
      <c r="AV193" s="13" t="s">
        <v>89</v>
      </c>
      <c r="AW193" s="13" t="s">
        <v>36</v>
      </c>
      <c r="AX193" s="13" t="s">
        <v>80</v>
      </c>
      <c r="AY193" s="153" t="s">
        <v>127</v>
      </c>
    </row>
    <row r="194" spans="2:65" s="13" customFormat="1">
      <c r="B194" s="152"/>
      <c r="D194" s="146" t="s">
        <v>147</v>
      </c>
      <c r="E194" s="153" t="s">
        <v>1</v>
      </c>
      <c r="F194" s="154" t="s">
        <v>211</v>
      </c>
      <c r="H194" s="155">
        <v>117.6</v>
      </c>
      <c r="I194" s="156"/>
      <c r="L194" s="152"/>
      <c r="M194" s="157"/>
      <c r="T194" s="158"/>
      <c r="AT194" s="153" t="s">
        <v>147</v>
      </c>
      <c r="AU194" s="153" t="s">
        <v>89</v>
      </c>
      <c r="AV194" s="13" t="s">
        <v>89</v>
      </c>
      <c r="AW194" s="13" t="s">
        <v>36</v>
      </c>
      <c r="AX194" s="13" t="s">
        <v>80</v>
      </c>
      <c r="AY194" s="153" t="s">
        <v>127</v>
      </c>
    </row>
    <row r="195" spans="2:65" s="14" customFormat="1">
      <c r="B195" s="159"/>
      <c r="D195" s="146" t="s">
        <v>147</v>
      </c>
      <c r="E195" s="160" t="s">
        <v>1</v>
      </c>
      <c r="F195" s="161" t="s">
        <v>152</v>
      </c>
      <c r="H195" s="162">
        <v>340.8</v>
      </c>
      <c r="I195" s="163"/>
      <c r="L195" s="159"/>
      <c r="M195" s="164"/>
      <c r="T195" s="165"/>
      <c r="AT195" s="160" t="s">
        <v>147</v>
      </c>
      <c r="AU195" s="160" t="s">
        <v>89</v>
      </c>
      <c r="AV195" s="14" t="s">
        <v>134</v>
      </c>
      <c r="AW195" s="14" t="s">
        <v>36</v>
      </c>
      <c r="AX195" s="14" t="s">
        <v>87</v>
      </c>
      <c r="AY195" s="160" t="s">
        <v>127</v>
      </c>
    </row>
    <row r="196" spans="2:65" s="1" customFormat="1" ht="37.9" customHeight="1">
      <c r="B196" s="32"/>
      <c r="C196" s="132" t="s">
        <v>212</v>
      </c>
      <c r="D196" s="132" t="s">
        <v>129</v>
      </c>
      <c r="E196" s="133" t="s">
        <v>213</v>
      </c>
      <c r="F196" s="134" t="s">
        <v>214</v>
      </c>
      <c r="G196" s="135" t="s">
        <v>215</v>
      </c>
      <c r="H196" s="136">
        <v>14.2</v>
      </c>
      <c r="I196" s="137"/>
      <c r="J196" s="138">
        <f>ROUND(I196*H196,2)</f>
        <v>0</v>
      </c>
      <c r="K196" s="134" t="s">
        <v>133</v>
      </c>
      <c r="L196" s="32"/>
      <c r="M196" s="139" t="s">
        <v>1</v>
      </c>
      <c r="N196" s="140" t="s">
        <v>45</v>
      </c>
      <c r="P196" s="141">
        <f>O196*H196</f>
        <v>0</v>
      </c>
      <c r="Q196" s="141">
        <v>0</v>
      </c>
      <c r="R196" s="141">
        <f>Q196*H196</f>
        <v>0</v>
      </c>
      <c r="S196" s="141">
        <v>0</v>
      </c>
      <c r="T196" s="142">
        <f>S196*H196</f>
        <v>0</v>
      </c>
      <c r="AR196" s="143" t="s">
        <v>134</v>
      </c>
      <c r="AT196" s="143" t="s">
        <v>129</v>
      </c>
      <c r="AU196" s="143" t="s">
        <v>89</v>
      </c>
      <c r="AY196" s="17" t="s">
        <v>127</v>
      </c>
      <c r="BE196" s="144">
        <f>IF(N196="základní",J196,0)</f>
        <v>0</v>
      </c>
      <c r="BF196" s="144">
        <f>IF(N196="snížená",J196,0)</f>
        <v>0</v>
      </c>
      <c r="BG196" s="144">
        <f>IF(N196="zákl. přenesená",J196,0)</f>
        <v>0</v>
      </c>
      <c r="BH196" s="144">
        <f>IF(N196="sníž. přenesená",J196,0)</f>
        <v>0</v>
      </c>
      <c r="BI196" s="144">
        <f>IF(N196="nulová",J196,0)</f>
        <v>0</v>
      </c>
      <c r="BJ196" s="17" t="s">
        <v>87</v>
      </c>
      <c r="BK196" s="144">
        <f>ROUND(I196*H196,2)</f>
        <v>0</v>
      </c>
      <c r="BL196" s="17" t="s">
        <v>134</v>
      </c>
      <c r="BM196" s="143" t="s">
        <v>216</v>
      </c>
    </row>
    <row r="197" spans="2:65" s="13" customFormat="1">
      <c r="B197" s="152"/>
      <c r="D197" s="146" t="s">
        <v>147</v>
      </c>
      <c r="E197" s="153" t="s">
        <v>1</v>
      </c>
      <c r="F197" s="154" t="s">
        <v>217</v>
      </c>
      <c r="H197" s="155">
        <v>9.3000000000000007</v>
      </c>
      <c r="I197" s="156"/>
      <c r="L197" s="152"/>
      <c r="M197" s="157"/>
      <c r="T197" s="158"/>
      <c r="AT197" s="153" t="s">
        <v>147</v>
      </c>
      <c r="AU197" s="153" t="s">
        <v>89</v>
      </c>
      <c r="AV197" s="13" t="s">
        <v>89</v>
      </c>
      <c r="AW197" s="13" t="s">
        <v>36</v>
      </c>
      <c r="AX197" s="13" t="s">
        <v>80</v>
      </c>
      <c r="AY197" s="153" t="s">
        <v>127</v>
      </c>
    </row>
    <row r="198" spans="2:65" s="13" customFormat="1">
      <c r="B198" s="152"/>
      <c r="D198" s="146" t="s">
        <v>147</v>
      </c>
      <c r="E198" s="153" t="s">
        <v>1</v>
      </c>
      <c r="F198" s="154" t="s">
        <v>218</v>
      </c>
      <c r="H198" s="155">
        <v>4.9000000000000004</v>
      </c>
      <c r="I198" s="156"/>
      <c r="L198" s="152"/>
      <c r="M198" s="157"/>
      <c r="T198" s="158"/>
      <c r="AT198" s="153" t="s">
        <v>147</v>
      </c>
      <c r="AU198" s="153" t="s">
        <v>89</v>
      </c>
      <c r="AV198" s="13" t="s">
        <v>89</v>
      </c>
      <c r="AW198" s="13" t="s">
        <v>36</v>
      </c>
      <c r="AX198" s="13" t="s">
        <v>80</v>
      </c>
      <c r="AY198" s="153" t="s">
        <v>127</v>
      </c>
    </row>
    <row r="199" spans="2:65" s="14" customFormat="1">
      <c r="B199" s="159"/>
      <c r="D199" s="146" t="s">
        <v>147</v>
      </c>
      <c r="E199" s="160" t="s">
        <v>1</v>
      </c>
      <c r="F199" s="161" t="s">
        <v>152</v>
      </c>
      <c r="H199" s="162">
        <v>14.2</v>
      </c>
      <c r="I199" s="163"/>
      <c r="L199" s="159"/>
      <c r="M199" s="164"/>
      <c r="T199" s="165"/>
      <c r="AT199" s="160" t="s">
        <v>147</v>
      </c>
      <c r="AU199" s="160" t="s">
        <v>89</v>
      </c>
      <c r="AV199" s="14" t="s">
        <v>134</v>
      </c>
      <c r="AW199" s="14" t="s">
        <v>36</v>
      </c>
      <c r="AX199" s="14" t="s">
        <v>87</v>
      </c>
      <c r="AY199" s="160" t="s">
        <v>127</v>
      </c>
    </row>
    <row r="200" spans="2:65" s="1" customFormat="1" ht="66.75" customHeight="1">
      <c r="B200" s="32"/>
      <c r="C200" s="132" t="s">
        <v>8</v>
      </c>
      <c r="D200" s="132" t="s">
        <v>129</v>
      </c>
      <c r="E200" s="133" t="s">
        <v>219</v>
      </c>
      <c r="F200" s="134" t="s">
        <v>220</v>
      </c>
      <c r="G200" s="135" t="s">
        <v>202</v>
      </c>
      <c r="H200" s="136">
        <v>1</v>
      </c>
      <c r="I200" s="137"/>
      <c r="J200" s="138">
        <f>ROUND(I200*H200,2)</f>
        <v>0</v>
      </c>
      <c r="K200" s="134" t="s">
        <v>133</v>
      </c>
      <c r="L200" s="32"/>
      <c r="M200" s="139" t="s">
        <v>1</v>
      </c>
      <c r="N200" s="140" t="s">
        <v>45</v>
      </c>
      <c r="P200" s="141">
        <f>O200*H200</f>
        <v>0</v>
      </c>
      <c r="Q200" s="141">
        <v>3.6900000000000002E-2</v>
      </c>
      <c r="R200" s="141">
        <f>Q200*H200</f>
        <v>3.6900000000000002E-2</v>
      </c>
      <c r="S200" s="141">
        <v>0</v>
      </c>
      <c r="T200" s="142">
        <f>S200*H200</f>
        <v>0</v>
      </c>
      <c r="AR200" s="143" t="s">
        <v>134</v>
      </c>
      <c r="AT200" s="143" t="s">
        <v>129</v>
      </c>
      <c r="AU200" s="143" t="s">
        <v>89</v>
      </c>
      <c r="AY200" s="17" t="s">
        <v>127</v>
      </c>
      <c r="BE200" s="144">
        <f>IF(N200="základní",J200,0)</f>
        <v>0</v>
      </c>
      <c r="BF200" s="144">
        <f>IF(N200="snížená",J200,0)</f>
        <v>0</v>
      </c>
      <c r="BG200" s="144">
        <f>IF(N200="zákl. přenesená",J200,0)</f>
        <v>0</v>
      </c>
      <c r="BH200" s="144">
        <f>IF(N200="sníž. přenesená",J200,0)</f>
        <v>0</v>
      </c>
      <c r="BI200" s="144">
        <f>IF(N200="nulová",J200,0)</f>
        <v>0</v>
      </c>
      <c r="BJ200" s="17" t="s">
        <v>87</v>
      </c>
      <c r="BK200" s="144">
        <f>ROUND(I200*H200,2)</f>
        <v>0</v>
      </c>
      <c r="BL200" s="17" t="s">
        <v>134</v>
      </c>
      <c r="BM200" s="143" t="s">
        <v>221</v>
      </c>
    </row>
    <row r="201" spans="2:65" s="13" customFormat="1">
      <c r="B201" s="152"/>
      <c r="D201" s="146" t="s">
        <v>147</v>
      </c>
      <c r="E201" s="153" t="s">
        <v>1</v>
      </c>
      <c r="F201" s="154" t="s">
        <v>222</v>
      </c>
      <c r="H201" s="155">
        <v>1</v>
      </c>
      <c r="I201" s="156"/>
      <c r="L201" s="152"/>
      <c r="M201" s="157"/>
      <c r="T201" s="158"/>
      <c r="AT201" s="153" t="s">
        <v>147</v>
      </c>
      <c r="AU201" s="153" t="s">
        <v>89</v>
      </c>
      <c r="AV201" s="13" t="s">
        <v>89</v>
      </c>
      <c r="AW201" s="13" t="s">
        <v>36</v>
      </c>
      <c r="AX201" s="13" t="s">
        <v>87</v>
      </c>
      <c r="AY201" s="153" t="s">
        <v>127</v>
      </c>
    </row>
    <row r="202" spans="2:65" s="1" customFormat="1" ht="66.75" customHeight="1">
      <c r="B202" s="32"/>
      <c r="C202" s="132" t="s">
        <v>223</v>
      </c>
      <c r="D202" s="132" t="s">
        <v>129</v>
      </c>
      <c r="E202" s="133" t="s">
        <v>224</v>
      </c>
      <c r="F202" s="134" t="s">
        <v>220</v>
      </c>
      <c r="G202" s="135" t="s">
        <v>202</v>
      </c>
      <c r="H202" s="136">
        <v>1</v>
      </c>
      <c r="I202" s="137"/>
      <c r="J202" s="138">
        <f>ROUND(I202*H202,2)</f>
        <v>0</v>
      </c>
      <c r="K202" s="134" t="s">
        <v>133</v>
      </c>
      <c r="L202" s="32"/>
      <c r="M202" s="139" t="s">
        <v>1</v>
      </c>
      <c r="N202" s="140" t="s">
        <v>45</v>
      </c>
      <c r="P202" s="141">
        <f>O202*H202</f>
        <v>0</v>
      </c>
      <c r="Q202" s="141">
        <v>3.6900000000000002E-2</v>
      </c>
      <c r="R202" s="141">
        <f>Q202*H202</f>
        <v>3.6900000000000002E-2</v>
      </c>
      <c r="S202" s="141">
        <v>0</v>
      </c>
      <c r="T202" s="142">
        <f>S202*H202</f>
        <v>0</v>
      </c>
      <c r="AR202" s="143" t="s">
        <v>134</v>
      </c>
      <c r="AT202" s="143" t="s">
        <v>129</v>
      </c>
      <c r="AU202" s="143" t="s">
        <v>89</v>
      </c>
      <c r="AY202" s="17" t="s">
        <v>127</v>
      </c>
      <c r="BE202" s="144">
        <f>IF(N202="základní",J202,0)</f>
        <v>0</v>
      </c>
      <c r="BF202" s="144">
        <f>IF(N202="snížená",J202,0)</f>
        <v>0</v>
      </c>
      <c r="BG202" s="144">
        <f>IF(N202="zákl. přenesená",J202,0)</f>
        <v>0</v>
      </c>
      <c r="BH202" s="144">
        <f>IF(N202="sníž. přenesená",J202,0)</f>
        <v>0</v>
      </c>
      <c r="BI202" s="144">
        <f>IF(N202="nulová",J202,0)</f>
        <v>0</v>
      </c>
      <c r="BJ202" s="17" t="s">
        <v>87</v>
      </c>
      <c r="BK202" s="144">
        <f>ROUND(I202*H202,2)</f>
        <v>0</v>
      </c>
      <c r="BL202" s="17" t="s">
        <v>134</v>
      </c>
      <c r="BM202" s="143" t="s">
        <v>225</v>
      </c>
    </row>
    <row r="203" spans="2:65" s="13" customFormat="1">
      <c r="B203" s="152"/>
      <c r="D203" s="146" t="s">
        <v>147</v>
      </c>
      <c r="E203" s="153" t="s">
        <v>1</v>
      </c>
      <c r="F203" s="154" t="s">
        <v>222</v>
      </c>
      <c r="H203" s="155">
        <v>1</v>
      </c>
      <c r="I203" s="156"/>
      <c r="L203" s="152"/>
      <c r="M203" s="157"/>
      <c r="T203" s="158"/>
      <c r="AT203" s="153" t="s">
        <v>147</v>
      </c>
      <c r="AU203" s="153" t="s">
        <v>89</v>
      </c>
      <c r="AV203" s="13" t="s">
        <v>89</v>
      </c>
      <c r="AW203" s="13" t="s">
        <v>36</v>
      </c>
      <c r="AX203" s="13" t="s">
        <v>87</v>
      </c>
      <c r="AY203" s="153" t="s">
        <v>127</v>
      </c>
    </row>
    <row r="204" spans="2:65" s="1" customFormat="1" ht="24.2" customHeight="1">
      <c r="B204" s="32"/>
      <c r="C204" s="132" t="s">
        <v>226</v>
      </c>
      <c r="D204" s="132" t="s">
        <v>129</v>
      </c>
      <c r="E204" s="133" t="s">
        <v>227</v>
      </c>
      <c r="F204" s="134" t="s">
        <v>228</v>
      </c>
      <c r="G204" s="135" t="s">
        <v>132</v>
      </c>
      <c r="H204" s="136">
        <v>85.03</v>
      </c>
      <c r="I204" s="137"/>
      <c r="J204" s="138">
        <f>ROUND(I204*H204,2)</f>
        <v>0</v>
      </c>
      <c r="K204" s="134" t="s">
        <v>133</v>
      </c>
      <c r="L204" s="32"/>
      <c r="M204" s="139" t="s">
        <v>1</v>
      </c>
      <c r="N204" s="140" t="s">
        <v>45</v>
      </c>
      <c r="P204" s="141">
        <f>O204*H204</f>
        <v>0</v>
      </c>
      <c r="Q204" s="141">
        <v>0</v>
      </c>
      <c r="R204" s="141">
        <f>Q204*H204</f>
        <v>0</v>
      </c>
      <c r="S204" s="141">
        <v>0</v>
      </c>
      <c r="T204" s="142">
        <f>S204*H204</f>
        <v>0</v>
      </c>
      <c r="AR204" s="143" t="s">
        <v>134</v>
      </c>
      <c r="AT204" s="143" t="s">
        <v>129</v>
      </c>
      <c r="AU204" s="143" t="s">
        <v>89</v>
      </c>
      <c r="AY204" s="17" t="s">
        <v>127</v>
      </c>
      <c r="BE204" s="144">
        <f>IF(N204="základní",J204,0)</f>
        <v>0</v>
      </c>
      <c r="BF204" s="144">
        <f>IF(N204="snížená",J204,0)</f>
        <v>0</v>
      </c>
      <c r="BG204" s="144">
        <f>IF(N204="zákl. přenesená",J204,0)</f>
        <v>0</v>
      </c>
      <c r="BH204" s="144">
        <f>IF(N204="sníž. přenesená",J204,0)</f>
        <v>0</v>
      </c>
      <c r="BI204" s="144">
        <f>IF(N204="nulová",J204,0)</f>
        <v>0</v>
      </c>
      <c r="BJ204" s="17" t="s">
        <v>87</v>
      </c>
      <c r="BK204" s="144">
        <f>ROUND(I204*H204,2)</f>
        <v>0</v>
      </c>
      <c r="BL204" s="17" t="s">
        <v>134</v>
      </c>
      <c r="BM204" s="143" t="s">
        <v>229</v>
      </c>
    </row>
    <row r="205" spans="2:65" s="12" customFormat="1">
      <c r="B205" s="145"/>
      <c r="D205" s="146" t="s">
        <v>147</v>
      </c>
      <c r="E205" s="147" t="s">
        <v>1</v>
      </c>
      <c r="F205" s="148" t="s">
        <v>148</v>
      </c>
      <c r="H205" s="147" t="s">
        <v>1</v>
      </c>
      <c r="I205" s="149"/>
      <c r="L205" s="145"/>
      <c r="M205" s="150"/>
      <c r="T205" s="151"/>
      <c r="AT205" s="147" t="s">
        <v>147</v>
      </c>
      <c r="AU205" s="147" t="s">
        <v>89</v>
      </c>
      <c r="AV205" s="12" t="s">
        <v>87</v>
      </c>
      <c r="AW205" s="12" t="s">
        <v>36</v>
      </c>
      <c r="AX205" s="12" t="s">
        <v>80</v>
      </c>
      <c r="AY205" s="147" t="s">
        <v>127</v>
      </c>
    </row>
    <row r="206" spans="2:65" s="12" customFormat="1">
      <c r="B206" s="145"/>
      <c r="D206" s="146" t="s">
        <v>147</v>
      </c>
      <c r="E206" s="147" t="s">
        <v>1</v>
      </c>
      <c r="F206" s="148" t="s">
        <v>149</v>
      </c>
      <c r="H206" s="147" t="s">
        <v>1</v>
      </c>
      <c r="I206" s="149"/>
      <c r="L206" s="145"/>
      <c r="M206" s="150"/>
      <c r="T206" s="151"/>
      <c r="AT206" s="147" t="s">
        <v>147</v>
      </c>
      <c r="AU206" s="147" t="s">
        <v>89</v>
      </c>
      <c r="AV206" s="12" t="s">
        <v>87</v>
      </c>
      <c r="AW206" s="12" t="s">
        <v>36</v>
      </c>
      <c r="AX206" s="12" t="s">
        <v>80</v>
      </c>
      <c r="AY206" s="147" t="s">
        <v>127</v>
      </c>
    </row>
    <row r="207" spans="2:65" s="13" customFormat="1">
      <c r="B207" s="152"/>
      <c r="D207" s="146" t="s">
        <v>147</v>
      </c>
      <c r="E207" s="153" t="s">
        <v>1</v>
      </c>
      <c r="F207" s="154" t="s">
        <v>230</v>
      </c>
      <c r="H207" s="155">
        <v>61.78</v>
      </c>
      <c r="I207" s="156"/>
      <c r="L207" s="152"/>
      <c r="M207" s="157"/>
      <c r="T207" s="158"/>
      <c r="AT207" s="153" t="s">
        <v>147</v>
      </c>
      <c r="AU207" s="153" t="s">
        <v>89</v>
      </c>
      <c r="AV207" s="13" t="s">
        <v>89</v>
      </c>
      <c r="AW207" s="13" t="s">
        <v>36</v>
      </c>
      <c r="AX207" s="13" t="s">
        <v>80</v>
      </c>
      <c r="AY207" s="153" t="s">
        <v>127</v>
      </c>
    </row>
    <row r="208" spans="2:65" s="13" customFormat="1">
      <c r="B208" s="152"/>
      <c r="D208" s="146" t="s">
        <v>147</v>
      </c>
      <c r="E208" s="153" t="s">
        <v>1</v>
      </c>
      <c r="F208" s="154" t="s">
        <v>231</v>
      </c>
      <c r="H208" s="155">
        <v>10</v>
      </c>
      <c r="I208" s="156"/>
      <c r="L208" s="152"/>
      <c r="M208" s="157"/>
      <c r="T208" s="158"/>
      <c r="AT208" s="153" t="s">
        <v>147</v>
      </c>
      <c r="AU208" s="153" t="s">
        <v>89</v>
      </c>
      <c r="AV208" s="13" t="s">
        <v>89</v>
      </c>
      <c r="AW208" s="13" t="s">
        <v>36</v>
      </c>
      <c r="AX208" s="13" t="s">
        <v>80</v>
      </c>
      <c r="AY208" s="153" t="s">
        <v>127</v>
      </c>
    </row>
    <row r="209" spans="2:65" s="13" customFormat="1">
      <c r="B209" s="152"/>
      <c r="D209" s="146" t="s">
        <v>147</v>
      </c>
      <c r="E209" s="153" t="s">
        <v>1</v>
      </c>
      <c r="F209" s="154" t="s">
        <v>232</v>
      </c>
      <c r="H209" s="155">
        <v>2.25</v>
      </c>
      <c r="I209" s="156"/>
      <c r="L209" s="152"/>
      <c r="M209" s="157"/>
      <c r="T209" s="158"/>
      <c r="AT209" s="153" t="s">
        <v>147</v>
      </c>
      <c r="AU209" s="153" t="s">
        <v>89</v>
      </c>
      <c r="AV209" s="13" t="s">
        <v>89</v>
      </c>
      <c r="AW209" s="13" t="s">
        <v>36</v>
      </c>
      <c r="AX209" s="13" t="s">
        <v>80</v>
      </c>
      <c r="AY209" s="153" t="s">
        <v>127</v>
      </c>
    </row>
    <row r="210" spans="2:65" s="15" customFormat="1">
      <c r="B210" s="169"/>
      <c r="D210" s="146" t="s">
        <v>147</v>
      </c>
      <c r="E210" s="170" t="s">
        <v>1</v>
      </c>
      <c r="F210" s="171" t="s">
        <v>172</v>
      </c>
      <c r="H210" s="172">
        <v>74.03</v>
      </c>
      <c r="I210" s="173"/>
      <c r="L210" s="169"/>
      <c r="M210" s="174"/>
      <c r="T210" s="175"/>
      <c r="AT210" s="170" t="s">
        <v>147</v>
      </c>
      <c r="AU210" s="170" t="s">
        <v>89</v>
      </c>
      <c r="AV210" s="15" t="s">
        <v>140</v>
      </c>
      <c r="AW210" s="15" t="s">
        <v>36</v>
      </c>
      <c r="AX210" s="15" t="s">
        <v>80</v>
      </c>
      <c r="AY210" s="170" t="s">
        <v>127</v>
      </c>
    </row>
    <row r="211" spans="2:65" s="13" customFormat="1">
      <c r="B211" s="152"/>
      <c r="D211" s="146" t="s">
        <v>147</v>
      </c>
      <c r="E211" s="153" t="s">
        <v>1</v>
      </c>
      <c r="F211" s="154" t="s">
        <v>233</v>
      </c>
      <c r="H211" s="155">
        <v>11</v>
      </c>
      <c r="I211" s="156"/>
      <c r="L211" s="152"/>
      <c r="M211" s="157"/>
      <c r="T211" s="158"/>
      <c r="AT211" s="153" t="s">
        <v>147</v>
      </c>
      <c r="AU211" s="153" t="s">
        <v>89</v>
      </c>
      <c r="AV211" s="13" t="s">
        <v>89</v>
      </c>
      <c r="AW211" s="13" t="s">
        <v>36</v>
      </c>
      <c r="AX211" s="13" t="s">
        <v>80</v>
      </c>
      <c r="AY211" s="153" t="s">
        <v>127</v>
      </c>
    </row>
    <row r="212" spans="2:65" s="14" customFormat="1">
      <c r="B212" s="159"/>
      <c r="D212" s="146" t="s">
        <v>147</v>
      </c>
      <c r="E212" s="160" t="s">
        <v>1</v>
      </c>
      <c r="F212" s="161" t="s">
        <v>152</v>
      </c>
      <c r="H212" s="162">
        <v>85.03</v>
      </c>
      <c r="I212" s="163"/>
      <c r="L212" s="159"/>
      <c r="M212" s="164"/>
      <c r="T212" s="165"/>
      <c r="AT212" s="160" t="s">
        <v>147</v>
      </c>
      <c r="AU212" s="160" t="s">
        <v>89</v>
      </c>
      <c r="AV212" s="14" t="s">
        <v>134</v>
      </c>
      <c r="AW212" s="14" t="s">
        <v>36</v>
      </c>
      <c r="AX212" s="14" t="s">
        <v>87</v>
      </c>
      <c r="AY212" s="160" t="s">
        <v>127</v>
      </c>
    </row>
    <row r="213" spans="2:65" s="1" customFormat="1" ht="37.9" customHeight="1">
      <c r="B213" s="32"/>
      <c r="C213" s="132" t="s">
        <v>234</v>
      </c>
      <c r="D213" s="132" t="s">
        <v>129</v>
      </c>
      <c r="E213" s="133" t="s">
        <v>235</v>
      </c>
      <c r="F213" s="134" t="s">
        <v>236</v>
      </c>
      <c r="G213" s="135" t="s">
        <v>237</v>
      </c>
      <c r="H213" s="136">
        <v>3.52</v>
      </c>
      <c r="I213" s="137"/>
      <c r="J213" s="138">
        <f>ROUND(I213*H213,2)</f>
        <v>0</v>
      </c>
      <c r="K213" s="134" t="s">
        <v>133</v>
      </c>
      <c r="L213" s="32"/>
      <c r="M213" s="139" t="s">
        <v>1</v>
      </c>
      <c r="N213" s="140" t="s">
        <v>45</v>
      </c>
      <c r="P213" s="141">
        <f>O213*H213</f>
        <v>0</v>
      </c>
      <c r="Q213" s="141">
        <v>0</v>
      </c>
      <c r="R213" s="141">
        <f>Q213*H213</f>
        <v>0</v>
      </c>
      <c r="S213" s="141">
        <v>0</v>
      </c>
      <c r="T213" s="142">
        <f>S213*H213</f>
        <v>0</v>
      </c>
      <c r="AR213" s="143" t="s">
        <v>134</v>
      </c>
      <c r="AT213" s="143" t="s">
        <v>129</v>
      </c>
      <c r="AU213" s="143" t="s">
        <v>89</v>
      </c>
      <c r="AY213" s="17" t="s">
        <v>127</v>
      </c>
      <c r="BE213" s="144">
        <f>IF(N213="základní",J213,0)</f>
        <v>0</v>
      </c>
      <c r="BF213" s="144">
        <f>IF(N213="snížená",J213,0)</f>
        <v>0</v>
      </c>
      <c r="BG213" s="144">
        <f>IF(N213="zákl. přenesená",J213,0)</f>
        <v>0</v>
      </c>
      <c r="BH213" s="144">
        <f>IF(N213="sníž. přenesená",J213,0)</f>
        <v>0</v>
      </c>
      <c r="BI213" s="144">
        <f>IF(N213="nulová",J213,0)</f>
        <v>0</v>
      </c>
      <c r="BJ213" s="17" t="s">
        <v>87</v>
      </c>
      <c r="BK213" s="144">
        <f>ROUND(I213*H213,2)</f>
        <v>0</v>
      </c>
      <c r="BL213" s="17" t="s">
        <v>134</v>
      </c>
      <c r="BM213" s="143" t="s">
        <v>238</v>
      </c>
    </row>
    <row r="214" spans="2:65" s="13" customFormat="1">
      <c r="B214" s="152"/>
      <c r="D214" s="146" t="s">
        <v>147</v>
      </c>
      <c r="E214" s="153" t="s">
        <v>1</v>
      </c>
      <c r="F214" s="154" t="s">
        <v>239</v>
      </c>
      <c r="H214" s="155">
        <v>3.52</v>
      </c>
      <c r="I214" s="156"/>
      <c r="L214" s="152"/>
      <c r="M214" s="157"/>
      <c r="T214" s="158"/>
      <c r="AT214" s="153" t="s">
        <v>147</v>
      </c>
      <c r="AU214" s="153" t="s">
        <v>89</v>
      </c>
      <c r="AV214" s="13" t="s">
        <v>89</v>
      </c>
      <c r="AW214" s="13" t="s">
        <v>36</v>
      </c>
      <c r="AX214" s="13" t="s">
        <v>87</v>
      </c>
      <c r="AY214" s="153" t="s">
        <v>127</v>
      </c>
    </row>
    <row r="215" spans="2:65" s="1" customFormat="1" ht="49.15" customHeight="1">
      <c r="B215" s="32"/>
      <c r="C215" s="132" t="s">
        <v>240</v>
      </c>
      <c r="D215" s="132" t="s">
        <v>129</v>
      </c>
      <c r="E215" s="133" t="s">
        <v>241</v>
      </c>
      <c r="F215" s="134" t="s">
        <v>242</v>
      </c>
      <c r="G215" s="135" t="s">
        <v>237</v>
      </c>
      <c r="H215" s="136">
        <v>102.255</v>
      </c>
      <c r="I215" s="137"/>
      <c r="J215" s="138">
        <f>ROUND(I215*H215,2)</f>
        <v>0</v>
      </c>
      <c r="K215" s="134" t="s">
        <v>133</v>
      </c>
      <c r="L215" s="32"/>
      <c r="M215" s="139" t="s">
        <v>1</v>
      </c>
      <c r="N215" s="140" t="s">
        <v>45</v>
      </c>
      <c r="P215" s="141">
        <f>O215*H215</f>
        <v>0</v>
      </c>
      <c r="Q215" s="141">
        <v>0</v>
      </c>
      <c r="R215" s="141">
        <f>Q215*H215</f>
        <v>0</v>
      </c>
      <c r="S215" s="141">
        <v>0</v>
      </c>
      <c r="T215" s="142">
        <f>S215*H215</f>
        <v>0</v>
      </c>
      <c r="AR215" s="143" t="s">
        <v>134</v>
      </c>
      <c r="AT215" s="143" t="s">
        <v>129</v>
      </c>
      <c r="AU215" s="143" t="s">
        <v>89</v>
      </c>
      <c r="AY215" s="17" t="s">
        <v>127</v>
      </c>
      <c r="BE215" s="144">
        <f>IF(N215="základní",J215,0)</f>
        <v>0</v>
      </c>
      <c r="BF215" s="144">
        <f>IF(N215="snížená",J215,0)</f>
        <v>0</v>
      </c>
      <c r="BG215" s="144">
        <f>IF(N215="zákl. přenesená",J215,0)</f>
        <v>0</v>
      </c>
      <c r="BH215" s="144">
        <f>IF(N215="sníž. přenesená",J215,0)</f>
        <v>0</v>
      </c>
      <c r="BI215" s="144">
        <f>IF(N215="nulová",J215,0)</f>
        <v>0</v>
      </c>
      <c r="BJ215" s="17" t="s">
        <v>87</v>
      </c>
      <c r="BK215" s="144">
        <f>ROUND(I215*H215,2)</f>
        <v>0</v>
      </c>
      <c r="BL215" s="17" t="s">
        <v>134</v>
      </c>
      <c r="BM215" s="143" t="s">
        <v>243</v>
      </c>
    </row>
    <row r="216" spans="2:65" s="12" customFormat="1">
      <c r="B216" s="145"/>
      <c r="D216" s="146" t="s">
        <v>147</v>
      </c>
      <c r="E216" s="147" t="s">
        <v>1</v>
      </c>
      <c r="F216" s="148" t="s">
        <v>148</v>
      </c>
      <c r="H216" s="147" t="s">
        <v>1</v>
      </c>
      <c r="I216" s="149"/>
      <c r="L216" s="145"/>
      <c r="M216" s="150"/>
      <c r="T216" s="151"/>
      <c r="AT216" s="147" t="s">
        <v>147</v>
      </c>
      <c r="AU216" s="147" t="s">
        <v>89</v>
      </c>
      <c r="AV216" s="12" t="s">
        <v>87</v>
      </c>
      <c r="AW216" s="12" t="s">
        <v>36</v>
      </c>
      <c r="AX216" s="12" t="s">
        <v>80</v>
      </c>
      <c r="AY216" s="147" t="s">
        <v>127</v>
      </c>
    </row>
    <row r="217" spans="2:65" s="12" customFormat="1">
      <c r="B217" s="145"/>
      <c r="D217" s="146" t="s">
        <v>147</v>
      </c>
      <c r="E217" s="147" t="s">
        <v>1</v>
      </c>
      <c r="F217" s="148" t="s">
        <v>244</v>
      </c>
      <c r="H217" s="147" t="s">
        <v>1</v>
      </c>
      <c r="I217" s="149"/>
      <c r="L217" s="145"/>
      <c r="M217" s="150"/>
      <c r="T217" s="151"/>
      <c r="AT217" s="147" t="s">
        <v>147</v>
      </c>
      <c r="AU217" s="147" t="s">
        <v>89</v>
      </c>
      <c r="AV217" s="12" t="s">
        <v>87</v>
      </c>
      <c r="AW217" s="12" t="s">
        <v>36</v>
      </c>
      <c r="AX217" s="12" t="s">
        <v>80</v>
      </c>
      <c r="AY217" s="147" t="s">
        <v>127</v>
      </c>
    </row>
    <row r="218" spans="2:65" s="12" customFormat="1">
      <c r="B218" s="145"/>
      <c r="D218" s="146" t="s">
        <v>147</v>
      </c>
      <c r="E218" s="147" t="s">
        <v>1</v>
      </c>
      <c r="F218" s="148" t="s">
        <v>245</v>
      </c>
      <c r="H218" s="147" t="s">
        <v>1</v>
      </c>
      <c r="I218" s="149"/>
      <c r="L218" s="145"/>
      <c r="M218" s="150"/>
      <c r="T218" s="151"/>
      <c r="AT218" s="147" t="s">
        <v>147</v>
      </c>
      <c r="AU218" s="147" t="s">
        <v>89</v>
      </c>
      <c r="AV218" s="12" t="s">
        <v>87</v>
      </c>
      <c r="AW218" s="12" t="s">
        <v>36</v>
      </c>
      <c r="AX218" s="12" t="s">
        <v>80</v>
      </c>
      <c r="AY218" s="147" t="s">
        <v>127</v>
      </c>
    </row>
    <row r="219" spans="2:65" s="13" customFormat="1">
      <c r="B219" s="152"/>
      <c r="D219" s="146" t="s">
        <v>147</v>
      </c>
      <c r="E219" s="153" t="s">
        <v>1</v>
      </c>
      <c r="F219" s="154" t="s">
        <v>246</v>
      </c>
      <c r="H219" s="155">
        <v>62.945</v>
      </c>
      <c r="I219" s="156"/>
      <c r="L219" s="152"/>
      <c r="M219" s="157"/>
      <c r="T219" s="158"/>
      <c r="AT219" s="153" t="s">
        <v>147</v>
      </c>
      <c r="AU219" s="153" t="s">
        <v>89</v>
      </c>
      <c r="AV219" s="13" t="s">
        <v>89</v>
      </c>
      <c r="AW219" s="13" t="s">
        <v>36</v>
      </c>
      <c r="AX219" s="13" t="s">
        <v>80</v>
      </c>
      <c r="AY219" s="153" t="s">
        <v>127</v>
      </c>
    </row>
    <row r="220" spans="2:65" s="13" customFormat="1">
      <c r="B220" s="152"/>
      <c r="D220" s="146" t="s">
        <v>147</v>
      </c>
      <c r="E220" s="153" t="s">
        <v>1</v>
      </c>
      <c r="F220" s="154" t="s">
        <v>247</v>
      </c>
      <c r="H220" s="155">
        <v>6.45</v>
      </c>
      <c r="I220" s="156"/>
      <c r="L220" s="152"/>
      <c r="M220" s="157"/>
      <c r="T220" s="158"/>
      <c r="AT220" s="153" t="s">
        <v>147</v>
      </c>
      <c r="AU220" s="153" t="s">
        <v>89</v>
      </c>
      <c r="AV220" s="13" t="s">
        <v>89</v>
      </c>
      <c r="AW220" s="13" t="s">
        <v>36</v>
      </c>
      <c r="AX220" s="13" t="s">
        <v>80</v>
      </c>
      <c r="AY220" s="153" t="s">
        <v>127</v>
      </c>
    </row>
    <row r="221" spans="2:65" s="15" customFormat="1">
      <c r="B221" s="169"/>
      <c r="D221" s="146" t="s">
        <v>147</v>
      </c>
      <c r="E221" s="170" t="s">
        <v>1</v>
      </c>
      <c r="F221" s="171" t="s">
        <v>172</v>
      </c>
      <c r="H221" s="172">
        <v>69.394999999999996</v>
      </c>
      <c r="I221" s="173"/>
      <c r="L221" s="169"/>
      <c r="M221" s="174"/>
      <c r="T221" s="175"/>
      <c r="AT221" s="170" t="s">
        <v>147</v>
      </c>
      <c r="AU221" s="170" t="s">
        <v>89</v>
      </c>
      <c r="AV221" s="15" t="s">
        <v>140</v>
      </c>
      <c r="AW221" s="15" t="s">
        <v>36</v>
      </c>
      <c r="AX221" s="15" t="s">
        <v>80</v>
      </c>
      <c r="AY221" s="170" t="s">
        <v>127</v>
      </c>
    </row>
    <row r="222" spans="2:65" s="13" customFormat="1">
      <c r="B222" s="152"/>
      <c r="D222" s="146" t="s">
        <v>147</v>
      </c>
      <c r="E222" s="153" t="s">
        <v>1</v>
      </c>
      <c r="F222" s="154" t="s">
        <v>248</v>
      </c>
      <c r="H222" s="155">
        <v>29.184999999999999</v>
      </c>
      <c r="I222" s="156"/>
      <c r="L222" s="152"/>
      <c r="M222" s="157"/>
      <c r="T222" s="158"/>
      <c r="AT222" s="153" t="s">
        <v>147</v>
      </c>
      <c r="AU222" s="153" t="s">
        <v>89</v>
      </c>
      <c r="AV222" s="13" t="s">
        <v>89</v>
      </c>
      <c r="AW222" s="13" t="s">
        <v>36</v>
      </c>
      <c r="AX222" s="13" t="s">
        <v>80</v>
      </c>
      <c r="AY222" s="153" t="s">
        <v>127</v>
      </c>
    </row>
    <row r="223" spans="2:65" s="13" customFormat="1">
      <c r="B223" s="152"/>
      <c r="D223" s="146" t="s">
        <v>147</v>
      </c>
      <c r="E223" s="153" t="s">
        <v>1</v>
      </c>
      <c r="F223" s="154" t="s">
        <v>249</v>
      </c>
      <c r="H223" s="155">
        <v>3.6749999999999998</v>
      </c>
      <c r="I223" s="156"/>
      <c r="L223" s="152"/>
      <c r="M223" s="157"/>
      <c r="T223" s="158"/>
      <c r="AT223" s="153" t="s">
        <v>147</v>
      </c>
      <c r="AU223" s="153" t="s">
        <v>89</v>
      </c>
      <c r="AV223" s="13" t="s">
        <v>89</v>
      </c>
      <c r="AW223" s="13" t="s">
        <v>36</v>
      </c>
      <c r="AX223" s="13" t="s">
        <v>80</v>
      </c>
      <c r="AY223" s="153" t="s">
        <v>127</v>
      </c>
    </row>
    <row r="224" spans="2:65" s="15" customFormat="1">
      <c r="B224" s="169"/>
      <c r="D224" s="146" t="s">
        <v>147</v>
      </c>
      <c r="E224" s="170" t="s">
        <v>1</v>
      </c>
      <c r="F224" s="171" t="s">
        <v>172</v>
      </c>
      <c r="H224" s="172">
        <v>32.86</v>
      </c>
      <c r="I224" s="173"/>
      <c r="L224" s="169"/>
      <c r="M224" s="174"/>
      <c r="T224" s="175"/>
      <c r="AT224" s="170" t="s">
        <v>147</v>
      </c>
      <c r="AU224" s="170" t="s">
        <v>89</v>
      </c>
      <c r="AV224" s="15" t="s">
        <v>140</v>
      </c>
      <c r="AW224" s="15" t="s">
        <v>36</v>
      </c>
      <c r="AX224" s="15" t="s">
        <v>80</v>
      </c>
      <c r="AY224" s="170" t="s">
        <v>127</v>
      </c>
    </row>
    <row r="225" spans="2:65" s="14" customFormat="1">
      <c r="B225" s="159"/>
      <c r="D225" s="146" t="s">
        <v>147</v>
      </c>
      <c r="E225" s="160" t="s">
        <v>1</v>
      </c>
      <c r="F225" s="161" t="s">
        <v>152</v>
      </c>
      <c r="H225" s="162">
        <v>102.255</v>
      </c>
      <c r="I225" s="163"/>
      <c r="L225" s="159"/>
      <c r="M225" s="164"/>
      <c r="T225" s="165"/>
      <c r="AT225" s="160" t="s">
        <v>147</v>
      </c>
      <c r="AU225" s="160" t="s">
        <v>89</v>
      </c>
      <c r="AV225" s="14" t="s">
        <v>134</v>
      </c>
      <c r="AW225" s="14" t="s">
        <v>36</v>
      </c>
      <c r="AX225" s="14" t="s">
        <v>87</v>
      </c>
      <c r="AY225" s="160" t="s">
        <v>127</v>
      </c>
    </row>
    <row r="226" spans="2:65" s="1" customFormat="1" ht="49.15" customHeight="1">
      <c r="B226" s="32"/>
      <c r="C226" s="132" t="s">
        <v>250</v>
      </c>
      <c r="D226" s="132" t="s">
        <v>129</v>
      </c>
      <c r="E226" s="133" t="s">
        <v>251</v>
      </c>
      <c r="F226" s="134" t="s">
        <v>252</v>
      </c>
      <c r="G226" s="135" t="s">
        <v>237</v>
      </c>
      <c r="H226" s="136">
        <v>102.255</v>
      </c>
      <c r="I226" s="137"/>
      <c r="J226" s="138">
        <f>ROUND(I226*H226,2)</f>
        <v>0</v>
      </c>
      <c r="K226" s="134" t="s">
        <v>133</v>
      </c>
      <c r="L226" s="32"/>
      <c r="M226" s="139" t="s">
        <v>1</v>
      </c>
      <c r="N226" s="140" t="s">
        <v>45</v>
      </c>
      <c r="P226" s="141">
        <f>O226*H226</f>
        <v>0</v>
      </c>
      <c r="Q226" s="141">
        <v>0</v>
      </c>
      <c r="R226" s="141">
        <f>Q226*H226</f>
        <v>0</v>
      </c>
      <c r="S226" s="141">
        <v>0</v>
      </c>
      <c r="T226" s="142">
        <f>S226*H226</f>
        <v>0</v>
      </c>
      <c r="AR226" s="143" t="s">
        <v>134</v>
      </c>
      <c r="AT226" s="143" t="s">
        <v>129</v>
      </c>
      <c r="AU226" s="143" t="s">
        <v>89</v>
      </c>
      <c r="AY226" s="17" t="s">
        <v>127</v>
      </c>
      <c r="BE226" s="144">
        <f>IF(N226="základní",J226,0)</f>
        <v>0</v>
      </c>
      <c r="BF226" s="144">
        <f>IF(N226="snížená",J226,0)</f>
        <v>0</v>
      </c>
      <c r="BG226" s="144">
        <f>IF(N226="zákl. přenesená",J226,0)</f>
        <v>0</v>
      </c>
      <c r="BH226" s="144">
        <f>IF(N226="sníž. přenesená",J226,0)</f>
        <v>0</v>
      </c>
      <c r="BI226" s="144">
        <f>IF(N226="nulová",J226,0)</f>
        <v>0</v>
      </c>
      <c r="BJ226" s="17" t="s">
        <v>87</v>
      </c>
      <c r="BK226" s="144">
        <f>ROUND(I226*H226,2)</f>
        <v>0</v>
      </c>
      <c r="BL226" s="17" t="s">
        <v>134</v>
      </c>
      <c r="BM226" s="143" t="s">
        <v>253</v>
      </c>
    </row>
    <row r="227" spans="2:65" s="12" customFormat="1">
      <c r="B227" s="145"/>
      <c r="D227" s="146" t="s">
        <v>147</v>
      </c>
      <c r="E227" s="147" t="s">
        <v>1</v>
      </c>
      <c r="F227" s="148" t="s">
        <v>148</v>
      </c>
      <c r="H227" s="147" t="s">
        <v>1</v>
      </c>
      <c r="I227" s="149"/>
      <c r="L227" s="145"/>
      <c r="M227" s="150"/>
      <c r="T227" s="151"/>
      <c r="AT227" s="147" t="s">
        <v>147</v>
      </c>
      <c r="AU227" s="147" t="s">
        <v>89</v>
      </c>
      <c r="AV227" s="12" t="s">
        <v>87</v>
      </c>
      <c r="AW227" s="12" t="s">
        <v>36</v>
      </c>
      <c r="AX227" s="12" t="s">
        <v>80</v>
      </c>
      <c r="AY227" s="147" t="s">
        <v>127</v>
      </c>
    </row>
    <row r="228" spans="2:65" s="12" customFormat="1">
      <c r="B228" s="145"/>
      <c r="D228" s="146" t="s">
        <v>147</v>
      </c>
      <c r="E228" s="147" t="s">
        <v>1</v>
      </c>
      <c r="F228" s="148" t="s">
        <v>244</v>
      </c>
      <c r="H228" s="147" t="s">
        <v>1</v>
      </c>
      <c r="I228" s="149"/>
      <c r="L228" s="145"/>
      <c r="M228" s="150"/>
      <c r="T228" s="151"/>
      <c r="AT228" s="147" t="s">
        <v>147</v>
      </c>
      <c r="AU228" s="147" t="s">
        <v>89</v>
      </c>
      <c r="AV228" s="12" t="s">
        <v>87</v>
      </c>
      <c r="AW228" s="12" t="s">
        <v>36</v>
      </c>
      <c r="AX228" s="12" t="s">
        <v>80</v>
      </c>
      <c r="AY228" s="147" t="s">
        <v>127</v>
      </c>
    </row>
    <row r="229" spans="2:65" s="12" customFormat="1">
      <c r="B229" s="145"/>
      <c r="D229" s="146" t="s">
        <v>147</v>
      </c>
      <c r="E229" s="147" t="s">
        <v>1</v>
      </c>
      <c r="F229" s="148" t="s">
        <v>245</v>
      </c>
      <c r="H229" s="147" t="s">
        <v>1</v>
      </c>
      <c r="I229" s="149"/>
      <c r="L229" s="145"/>
      <c r="M229" s="150"/>
      <c r="T229" s="151"/>
      <c r="AT229" s="147" t="s">
        <v>147</v>
      </c>
      <c r="AU229" s="147" t="s">
        <v>89</v>
      </c>
      <c r="AV229" s="12" t="s">
        <v>87</v>
      </c>
      <c r="AW229" s="12" t="s">
        <v>36</v>
      </c>
      <c r="AX229" s="12" t="s">
        <v>80</v>
      </c>
      <c r="AY229" s="147" t="s">
        <v>127</v>
      </c>
    </row>
    <row r="230" spans="2:65" s="13" customFormat="1">
      <c r="B230" s="152"/>
      <c r="D230" s="146" t="s">
        <v>147</v>
      </c>
      <c r="E230" s="153" t="s">
        <v>1</v>
      </c>
      <c r="F230" s="154" t="s">
        <v>246</v>
      </c>
      <c r="H230" s="155">
        <v>62.945</v>
      </c>
      <c r="I230" s="156"/>
      <c r="L230" s="152"/>
      <c r="M230" s="157"/>
      <c r="T230" s="158"/>
      <c r="AT230" s="153" t="s">
        <v>147</v>
      </c>
      <c r="AU230" s="153" t="s">
        <v>89</v>
      </c>
      <c r="AV230" s="13" t="s">
        <v>89</v>
      </c>
      <c r="AW230" s="13" t="s">
        <v>36</v>
      </c>
      <c r="AX230" s="13" t="s">
        <v>80</v>
      </c>
      <c r="AY230" s="153" t="s">
        <v>127</v>
      </c>
    </row>
    <row r="231" spans="2:65" s="13" customFormat="1">
      <c r="B231" s="152"/>
      <c r="D231" s="146" t="s">
        <v>147</v>
      </c>
      <c r="E231" s="153" t="s">
        <v>1</v>
      </c>
      <c r="F231" s="154" t="s">
        <v>247</v>
      </c>
      <c r="H231" s="155">
        <v>6.45</v>
      </c>
      <c r="I231" s="156"/>
      <c r="L231" s="152"/>
      <c r="M231" s="157"/>
      <c r="T231" s="158"/>
      <c r="AT231" s="153" t="s">
        <v>147</v>
      </c>
      <c r="AU231" s="153" t="s">
        <v>89</v>
      </c>
      <c r="AV231" s="13" t="s">
        <v>89</v>
      </c>
      <c r="AW231" s="13" t="s">
        <v>36</v>
      </c>
      <c r="AX231" s="13" t="s">
        <v>80</v>
      </c>
      <c r="AY231" s="153" t="s">
        <v>127</v>
      </c>
    </row>
    <row r="232" spans="2:65" s="15" customFormat="1">
      <c r="B232" s="169"/>
      <c r="D232" s="146" t="s">
        <v>147</v>
      </c>
      <c r="E232" s="170" t="s">
        <v>1</v>
      </c>
      <c r="F232" s="171" t="s">
        <v>172</v>
      </c>
      <c r="H232" s="172">
        <v>69.394999999999996</v>
      </c>
      <c r="I232" s="173"/>
      <c r="L232" s="169"/>
      <c r="M232" s="174"/>
      <c r="T232" s="175"/>
      <c r="AT232" s="170" t="s">
        <v>147</v>
      </c>
      <c r="AU232" s="170" t="s">
        <v>89</v>
      </c>
      <c r="AV232" s="15" t="s">
        <v>140</v>
      </c>
      <c r="AW232" s="15" t="s">
        <v>36</v>
      </c>
      <c r="AX232" s="15" t="s">
        <v>80</v>
      </c>
      <c r="AY232" s="170" t="s">
        <v>127</v>
      </c>
    </row>
    <row r="233" spans="2:65" s="13" customFormat="1">
      <c r="B233" s="152"/>
      <c r="D233" s="146" t="s">
        <v>147</v>
      </c>
      <c r="E233" s="153" t="s">
        <v>1</v>
      </c>
      <c r="F233" s="154" t="s">
        <v>248</v>
      </c>
      <c r="H233" s="155">
        <v>29.184999999999999</v>
      </c>
      <c r="I233" s="156"/>
      <c r="L233" s="152"/>
      <c r="M233" s="157"/>
      <c r="T233" s="158"/>
      <c r="AT233" s="153" t="s">
        <v>147</v>
      </c>
      <c r="AU233" s="153" t="s">
        <v>89</v>
      </c>
      <c r="AV233" s="13" t="s">
        <v>89</v>
      </c>
      <c r="AW233" s="13" t="s">
        <v>36</v>
      </c>
      <c r="AX233" s="13" t="s">
        <v>80</v>
      </c>
      <c r="AY233" s="153" t="s">
        <v>127</v>
      </c>
    </row>
    <row r="234" spans="2:65" s="13" customFormat="1">
      <c r="B234" s="152"/>
      <c r="D234" s="146" t="s">
        <v>147</v>
      </c>
      <c r="E234" s="153" t="s">
        <v>1</v>
      </c>
      <c r="F234" s="154" t="s">
        <v>249</v>
      </c>
      <c r="H234" s="155">
        <v>3.6749999999999998</v>
      </c>
      <c r="I234" s="156"/>
      <c r="L234" s="152"/>
      <c r="M234" s="157"/>
      <c r="T234" s="158"/>
      <c r="AT234" s="153" t="s">
        <v>147</v>
      </c>
      <c r="AU234" s="153" t="s">
        <v>89</v>
      </c>
      <c r="AV234" s="13" t="s">
        <v>89</v>
      </c>
      <c r="AW234" s="13" t="s">
        <v>36</v>
      </c>
      <c r="AX234" s="13" t="s">
        <v>80</v>
      </c>
      <c r="AY234" s="153" t="s">
        <v>127</v>
      </c>
    </row>
    <row r="235" spans="2:65" s="15" customFormat="1">
      <c r="B235" s="169"/>
      <c r="D235" s="146" t="s">
        <v>147</v>
      </c>
      <c r="E235" s="170" t="s">
        <v>1</v>
      </c>
      <c r="F235" s="171" t="s">
        <v>172</v>
      </c>
      <c r="H235" s="172">
        <v>32.86</v>
      </c>
      <c r="I235" s="173"/>
      <c r="L235" s="169"/>
      <c r="M235" s="174"/>
      <c r="T235" s="175"/>
      <c r="AT235" s="170" t="s">
        <v>147</v>
      </c>
      <c r="AU235" s="170" t="s">
        <v>89</v>
      </c>
      <c r="AV235" s="15" t="s">
        <v>140</v>
      </c>
      <c r="AW235" s="15" t="s">
        <v>36</v>
      </c>
      <c r="AX235" s="15" t="s">
        <v>80</v>
      </c>
      <c r="AY235" s="170" t="s">
        <v>127</v>
      </c>
    </row>
    <row r="236" spans="2:65" s="14" customFormat="1">
      <c r="B236" s="159"/>
      <c r="D236" s="146" t="s">
        <v>147</v>
      </c>
      <c r="E236" s="160" t="s">
        <v>1</v>
      </c>
      <c r="F236" s="161" t="s">
        <v>152</v>
      </c>
      <c r="H236" s="162">
        <v>102.255</v>
      </c>
      <c r="I236" s="163"/>
      <c r="L236" s="159"/>
      <c r="M236" s="164"/>
      <c r="T236" s="165"/>
      <c r="AT236" s="160" t="s">
        <v>147</v>
      </c>
      <c r="AU236" s="160" t="s">
        <v>89</v>
      </c>
      <c r="AV236" s="14" t="s">
        <v>134</v>
      </c>
      <c r="AW236" s="14" t="s">
        <v>36</v>
      </c>
      <c r="AX236" s="14" t="s">
        <v>87</v>
      </c>
      <c r="AY236" s="160" t="s">
        <v>127</v>
      </c>
    </row>
    <row r="237" spans="2:65" s="1" customFormat="1" ht="44.25" customHeight="1">
      <c r="B237" s="32"/>
      <c r="C237" s="132" t="s">
        <v>7</v>
      </c>
      <c r="D237" s="132" t="s">
        <v>129</v>
      </c>
      <c r="E237" s="133" t="s">
        <v>254</v>
      </c>
      <c r="F237" s="134" t="s">
        <v>255</v>
      </c>
      <c r="G237" s="135" t="s">
        <v>202</v>
      </c>
      <c r="H237" s="136">
        <v>7</v>
      </c>
      <c r="I237" s="137"/>
      <c r="J237" s="138">
        <f>ROUND(I237*H237,2)</f>
        <v>0</v>
      </c>
      <c r="K237" s="134" t="s">
        <v>133</v>
      </c>
      <c r="L237" s="32"/>
      <c r="M237" s="139" t="s">
        <v>1</v>
      </c>
      <c r="N237" s="140" t="s">
        <v>45</v>
      </c>
      <c r="P237" s="141">
        <f>O237*H237</f>
        <v>0</v>
      </c>
      <c r="Q237" s="141">
        <v>4.4000000000000003E-3</v>
      </c>
      <c r="R237" s="141">
        <f>Q237*H237</f>
        <v>3.0800000000000001E-2</v>
      </c>
      <c r="S237" s="141">
        <v>0</v>
      </c>
      <c r="T237" s="142">
        <f>S237*H237</f>
        <v>0</v>
      </c>
      <c r="AR237" s="143" t="s">
        <v>134</v>
      </c>
      <c r="AT237" s="143" t="s">
        <v>129</v>
      </c>
      <c r="AU237" s="143" t="s">
        <v>89</v>
      </c>
      <c r="AY237" s="17" t="s">
        <v>127</v>
      </c>
      <c r="BE237" s="144">
        <f>IF(N237="základní",J237,0)</f>
        <v>0</v>
      </c>
      <c r="BF237" s="144">
        <f>IF(N237="snížená",J237,0)</f>
        <v>0</v>
      </c>
      <c r="BG237" s="144">
        <f>IF(N237="zákl. přenesená",J237,0)</f>
        <v>0</v>
      </c>
      <c r="BH237" s="144">
        <f>IF(N237="sníž. přenesená",J237,0)</f>
        <v>0</v>
      </c>
      <c r="BI237" s="144">
        <f>IF(N237="nulová",J237,0)</f>
        <v>0</v>
      </c>
      <c r="BJ237" s="17" t="s">
        <v>87</v>
      </c>
      <c r="BK237" s="144">
        <f>ROUND(I237*H237,2)</f>
        <v>0</v>
      </c>
      <c r="BL237" s="17" t="s">
        <v>134</v>
      </c>
      <c r="BM237" s="143" t="s">
        <v>256</v>
      </c>
    </row>
    <row r="238" spans="2:65" s="1" customFormat="1" ht="21.75" customHeight="1">
      <c r="B238" s="32"/>
      <c r="C238" s="176" t="s">
        <v>257</v>
      </c>
      <c r="D238" s="176" t="s">
        <v>258</v>
      </c>
      <c r="E238" s="177" t="s">
        <v>259</v>
      </c>
      <c r="F238" s="178" t="s">
        <v>260</v>
      </c>
      <c r="G238" s="179" t="s">
        <v>202</v>
      </c>
      <c r="H238" s="180">
        <v>7</v>
      </c>
      <c r="I238" s="181"/>
      <c r="J238" s="182">
        <f>ROUND(I238*H238,2)</f>
        <v>0</v>
      </c>
      <c r="K238" s="178" t="s">
        <v>133</v>
      </c>
      <c r="L238" s="183"/>
      <c r="M238" s="184" t="s">
        <v>1</v>
      </c>
      <c r="N238" s="185" t="s">
        <v>45</v>
      </c>
      <c r="P238" s="141">
        <f>O238*H238</f>
        <v>0</v>
      </c>
      <c r="Q238" s="141">
        <v>7.0499999999999998E-3</v>
      </c>
      <c r="R238" s="141">
        <f>Q238*H238</f>
        <v>4.9349999999999998E-2</v>
      </c>
      <c r="S238" s="141">
        <v>0</v>
      </c>
      <c r="T238" s="142">
        <f>S238*H238</f>
        <v>0</v>
      </c>
      <c r="AR238" s="143" t="s">
        <v>175</v>
      </c>
      <c r="AT238" s="143" t="s">
        <v>258</v>
      </c>
      <c r="AU238" s="143" t="s">
        <v>89</v>
      </c>
      <c r="AY238" s="17" t="s">
        <v>127</v>
      </c>
      <c r="BE238" s="144">
        <f>IF(N238="základní",J238,0)</f>
        <v>0</v>
      </c>
      <c r="BF238" s="144">
        <f>IF(N238="snížená",J238,0)</f>
        <v>0</v>
      </c>
      <c r="BG238" s="144">
        <f>IF(N238="zákl. přenesená",J238,0)</f>
        <v>0</v>
      </c>
      <c r="BH238" s="144">
        <f>IF(N238="sníž. přenesená",J238,0)</f>
        <v>0</v>
      </c>
      <c r="BI238" s="144">
        <f>IF(N238="nulová",J238,0)</f>
        <v>0</v>
      </c>
      <c r="BJ238" s="17" t="s">
        <v>87</v>
      </c>
      <c r="BK238" s="144">
        <f>ROUND(I238*H238,2)</f>
        <v>0</v>
      </c>
      <c r="BL238" s="17" t="s">
        <v>134</v>
      </c>
      <c r="BM238" s="143" t="s">
        <v>261</v>
      </c>
    </row>
    <row r="239" spans="2:65" s="1" customFormat="1" ht="37.9" customHeight="1">
      <c r="B239" s="32"/>
      <c r="C239" s="132" t="s">
        <v>262</v>
      </c>
      <c r="D239" s="132" t="s">
        <v>129</v>
      </c>
      <c r="E239" s="133" t="s">
        <v>263</v>
      </c>
      <c r="F239" s="134" t="s">
        <v>264</v>
      </c>
      <c r="G239" s="135" t="s">
        <v>132</v>
      </c>
      <c r="H239" s="136">
        <v>403.82</v>
      </c>
      <c r="I239" s="137"/>
      <c r="J239" s="138">
        <f>ROUND(I239*H239,2)</f>
        <v>0</v>
      </c>
      <c r="K239" s="134" t="s">
        <v>133</v>
      </c>
      <c r="L239" s="32"/>
      <c r="M239" s="139" t="s">
        <v>1</v>
      </c>
      <c r="N239" s="140" t="s">
        <v>45</v>
      </c>
      <c r="P239" s="141">
        <f>O239*H239</f>
        <v>0</v>
      </c>
      <c r="Q239" s="141">
        <v>5.8E-4</v>
      </c>
      <c r="R239" s="141">
        <f>Q239*H239</f>
        <v>0.2342156</v>
      </c>
      <c r="S239" s="141">
        <v>0</v>
      </c>
      <c r="T239" s="142">
        <f>S239*H239</f>
        <v>0</v>
      </c>
      <c r="AR239" s="143" t="s">
        <v>134</v>
      </c>
      <c r="AT239" s="143" t="s">
        <v>129</v>
      </c>
      <c r="AU239" s="143" t="s">
        <v>89</v>
      </c>
      <c r="AY239" s="17" t="s">
        <v>127</v>
      </c>
      <c r="BE239" s="144">
        <f>IF(N239="základní",J239,0)</f>
        <v>0</v>
      </c>
      <c r="BF239" s="144">
        <f>IF(N239="snížená",J239,0)</f>
        <v>0</v>
      </c>
      <c r="BG239" s="144">
        <f>IF(N239="zákl. přenesená",J239,0)</f>
        <v>0</v>
      </c>
      <c r="BH239" s="144">
        <f>IF(N239="sníž. přenesená",J239,0)</f>
        <v>0</v>
      </c>
      <c r="BI239" s="144">
        <f>IF(N239="nulová",J239,0)</f>
        <v>0</v>
      </c>
      <c r="BJ239" s="17" t="s">
        <v>87</v>
      </c>
      <c r="BK239" s="144">
        <f>ROUND(I239*H239,2)</f>
        <v>0</v>
      </c>
      <c r="BL239" s="17" t="s">
        <v>134</v>
      </c>
      <c r="BM239" s="143" t="s">
        <v>265</v>
      </c>
    </row>
    <row r="240" spans="2:65" s="12" customFormat="1">
      <c r="B240" s="145"/>
      <c r="D240" s="146" t="s">
        <v>147</v>
      </c>
      <c r="E240" s="147" t="s">
        <v>1</v>
      </c>
      <c r="F240" s="148" t="s">
        <v>148</v>
      </c>
      <c r="H240" s="147" t="s">
        <v>1</v>
      </c>
      <c r="I240" s="149"/>
      <c r="L240" s="145"/>
      <c r="M240" s="150"/>
      <c r="T240" s="151"/>
      <c r="AT240" s="147" t="s">
        <v>147</v>
      </c>
      <c r="AU240" s="147" t="s">
        <v>89</v>
      </c>
      <c r="AV240" s="12" t="s">
        <v>87</v>
      </c>
      <c r="AW240" s="12" t="s">
        <v>36</v>
      </c>
      <c r="AX240" s="12" t="s">
        <v>80</v>
      </c>
      <c r="AY240" s="147" t="s">
        <v>127</v>
      </c>
    </row>
    <row r="241" spans="2:65" s="12" customFormat="1">
      <c r="B241" s="145"/>
      <c r="D241" s="146" t="s">
        <v>147</v>
      </c>
      <c r="E241" s="147" t="s">
        <v>1</v>
      </c>
      <c r="F241" s="148" t="s">
        <v>244</v>
      </c>
      <c r="H241" s="147" t="s">
        <v>1</v>
      </c>
      <c r="I241" s="149"/>
      <c r="L241" s="145"/>
      <c r="M241" s="150"/>
      <c r="T241" s="151"/>
      <c r="AT241" s="147" t="s">
        <v>147</v>
      </c>
      <c r="AU241" s="147" t="s">
        <v>89</v>
      </c>
      <c r="AV241" s="12" t="s">
        <v>87</v>
      </c>
      <c r="AW241" s="12" t="s">
        <v>36</v>
      </c>
      <c r="AX241" s="12" t="s">
        <v>80</v>
      </c>
      <c r="AY241" s="147" t="s">
        <v>127</v>
      </c>
    </row>
    <row r="242" spans="2:65" s="13" customFormat="1">
      <c r="B242" s="152"/>
      <c r="D242" s="146" t="s">
        <v>147</v>
      </c>
      <c r="E242" s="153" t="s">
        <v>1</v>
      </c>
      <c r="F242" s="154" t="s">
        <v>266</v>
      </c>
      <c r="H242" s="155">
        <v>249.96</v>
      </c>
      <c r="I242" s="156"/>
      <c r="L242" s="152"/>
      <c r="M242" s="157"/>
      <c r="T242" s="158"/>
      <c r="AT242" s="153" t="s">
        <v>147</v>
      </c>
      <c r="AU242" s="153" t="s">
        <v>89</v>
      </c>
      <c r="AV242" s="13" t="s">
        <v>89</v>
      </c>
      <c r="AW242" s="13" t="s">
        <v>36</v>
      </c>
      <c r="AX242" s="13" t="s">
        <v>80</v>
      </c>
      <c r="AY242" s="153" t="s">
        <v>127</v>
      </c>
    </row>
    <row r="243" spans="2:65" s="13" customFormat="1">
      <c r="B243" s="152"/>
      <c r="D243" s="146" t="s">
        <v>147</v>
      </c>
      <c r="E243" s="153" t="s">
        <v>1</v>
      </c>
      <c r="F243" s="154" t="s">
        <v>267</v>
      </c>
      <c r="H243" s="155">
        <v>153.86000000000001</v>
      </c>
      <c r="I243" s="156"/>
      <c r="L243" s="152"/>
      <c r="M243" s="157"/>
      <c r="T243" s="158"/>
      <c r="AT243" s="153" t="s">
        <v>147</v>
      </c>
      <c r="AU243" s="153" t="s">
        <v>89</v>
      </c>
      <c r="AV243" s="13" t="s">
        <v>89</v>
      </c>
      <c r="AW243" s="13" t="s">
        <v>36</v>
      </c>
      <c r="AX243" s="13" t="s">
        <v>80</v>
      </c>
      <c r="AY243" s="153" t="s">
        <v>127</v>
      </c>
    </row>
    <row r="244" spans="2:65" s="14" customFormat="1">
      <c r="B244" s="159"/>
      <c r="D244" s="146" t="s">
        <v>147</v>
      </c>
      <c r="E244" s="160" t="s">
        <v>1</v>
      </c>
      <c r="F244" s="161" t="s">
        <v>152</v>
      </c>
      <c r="H244" s="162">
        <v>403.82</v>
      </c>
      <c r="I244" s="163"/>
      <c r="L244" s="159"/>
      <c r="M244" s="164"/>
      <c r="T244" s="165"/>
      <c r="AT244" s="160" t="s">
        <v>147</v>
      </c>
      <c r="AU244" s="160" t="s">
        <v>89</v>
      </c>
      <c r="AV244" s="14" t="s">
        <v>134</v>
      </c>
      <c r="AW244" s="14" t="s">
        <v>36</v>
      </c>
      <c r="AX244" s="14" t="s">
        <v>87</v>
      </c>
      <c r="AY244" s="160" t="s">
        <v>127</v>
      </c>
    </row>
    <row r="245" spans="2:65" s="1" customFormat="1" ht="37.9" customHeight="1">
      <c r="B245" s="32"/>
      <c r="C245" s="132" t="s">
        <v>268</v>
      </c>
      <c r="D245" s="132" t="s">
        <v>129</v>
      </c>
      <c r="E245" s="133" t="s">
        <v>269</v>
      </c>
      <c r="F245" s="134" t="s">
        <v>270</v>
      </c>
      <c r="G245" s="135" t="s">
        <v>132</v>
      </c>
      <c r="H245" s="136">
        <v>27.05</v>
      </c>
      <c r="I245" s="137"/>
      <c r="J245" s="138">
        <f t="shared" ref="J245:J250" si="0">ROUND(I245*H245,2)</f>
        <v>0</v>
      </c>
      <c r="K245" s="134" t="s">
        <v>133</v>
      </c>
      <c r="L245" s="32"/>
      <c r="M245" s="139" t="s">
        <v>1</v>
      </c>
      <c r="N245" s="140" t="s">
        <v>45</v>
      </c>
      <c r="P245" s="141">
        <f t="shared" ref="P245:P250" si="1">O245*H245</f>
        <v>0</v>
      </c>
      <c r="Q245" s="141">
        <v>5.9000000000000003E-4</v>
      </c>
      <c r="R245" s="141">
        <f t="shared" ref="R245:R250" si="2">Q245*H245</f>
        <v>1.5959500000000001E-2</v>
      </c>
      <c r="S245" s="141">
        <v>0</v>
      </c>
      <c r="T245" s="142">
        <f t="shared" ref="T245:T250" si="3">S245*H245</f>
        <v>0</v>
      </c>
      <c r="AR245" s="143" t="s">
        <v>134</v>
      </c>
      <c r="AT245" s="143" t="s">
        <v>129</v>
      </c>
      <c r="AU245" s="143" t="s">
        <v>89</v>
      </c>
      <c r="AY245" s="17" t="s">
        <v>127</v>
      </c>
      <c r="BE245" s="144">
        <f t="shared" ref="BE245:BE250" si="4">IF(N245="základní",J245,0)</f>
        <v>0</v>
      </c>
      <c r="BF245" s="144">
        <f t="shared" ref="BF245:BF250" si="5">IF(N245="snížená",J245,0)</f>
        <v>0</v>
      </c>
      <c r="BG245" s="144">
        <f t="shared" ref="BG245:BG250" si="6">IF(N245="zákl. přenesená",J245,0)</f>
        <v>0</v>
      </c>
      <c r="BH245" s="144">
        <f t="shared" ref="BH245:BH250" si="7">IF(N245="sníž. přenesená",J245,0)</f>
        <v>0</v>
      </c>
      <c r="BI245" s="144">
        <f t="shared" ref="BI245:BI250" si="8">IF(N245="nulová",J245,0)</f>
        <v>0</v>
      </c>
      <c r="BJ245" s="17" t="s">
        <v>87</v>
      </c>
      <c r="BK245" s="144">
        <f t="shared" ref="BK245:BK250" si="9">ROUND(I245*H245,2)</f>
        <v>0</v>
      </c>
      <c r="BL245" s="17" t="s">
        <v>134</v>
      </c>
      <c r="BM245" s="143" t="s">
        <v>271</v>
      </c>
    </row>
    <row r="246" spans="2:65" s="1" customFormat="1" ht="37.9" customHeight="1">
      <c r="B246" s="32"/>
      <c r="C246" s="132" t="s">
        <v>272</v>
      </c>
      <c r="D246" s="132" t="s">
        <v>129</v>
      </c>
      <c r="E246" s="133" t="s">
        <v>273</v>
      </c>
      <c r="F246" s="134" t="s">
        <v>274</v>
      </c>
      <c r="G246" s="135" t="s">
        <v>132</v>
      </c>
      <c r="H246" s="136">
        <v>403.82</v>
      </c>
      <c r="I246" s="137"/>
      <c r="J246" s="138">
        <f t="shared" si="0"/>
        <v>0</v>
      </c>
      <c r="K246" s="134" t="s">
        <v>133</v>
      </c>
      <c r="L246" s="32"/>
      <c r="M246" s="139" t="s">
        <v>1</v>
      </c>
      <c r="N246" s="140" t="s">
        <v>45</v>
      </c>
      <c r="P246" s="141">
        <f t="shared" si="1"/>
        <v>0</v>
      </c>
      <c r="Q246" s="141">
        <v>0</v>
      </c>
      <c r="R246" s="141">
        <f t="shared" si="2"/>
        <v>0</v>
      </c>
      <c r="S246" s="141">
        <v>0</v>
      </c>
      <c r="T246" s="142">
        <f t="shared" si="3"/>
        <v>0</v>
      </c>
      <c r="AR246" s="143" t="s">
        <v>134</v>
      </c>
      <c r="AT246" s="143" t="s">
        <v>129</v>
      </c>
      <c r="AU246" s="143" t="s">
        <v>89</v>
      </c>
      <c r="AY246" s="17" t="s">
        <v>127</v>
      </c>
      <c r="BE246" s="144">
        <f t="shared" si="4"/>
        <v>0</v>
      </c>
      <c r="BF246" s="144">
        <f t="shared" si="5"/>
        <v>0</v>
      </c>
      <c r="BG246" s="144">
        <f t="shared" si="6"/>
        <v>0</v>
      </c>
      <c r="BH246" s="144">
        <f t="shared" si="7"/>
        <v>0</v>
      </c>
      <c r="BI246" s="144">
        <f t="shared" si="8"/>
        <v>0</v>
      </c>
      <c r="BJ246" s="17" t="s">
        <v>87</v>
      </c>
      <c r="BK246" s="144">
        <f t="shared" si="9"/>
        <v>0</v>
      </c>
      <c r="BL246" s="17" t="s">
        <v>134</v>
      </c>
      <c r="BM246" s="143" t="s">
        <v>275</v>
      </c>
    </row>
    <row r="247" spans="2:65" s="1" customFormat="1" ht="37.9" customHeight="1">
      <c r="B247" s="32"/>
      <c r="C247" s="132" t="s">
        <v>276</v>
      </c>
      <c r="D247" s="132" t="s">
        <v>129</v>
      </c>
      <c r="E247" s="133" t="s">
        <v>277</v>
      </c>
      <c r="F247" s="134" t="s">
        <v>278</v>
      </c>
      <c r="G247" s="135" t="s">
        <v>132</v>
      </c>
      <c r="H247" s="136">
        <v>27.05</v>
      </c>
      <c r="I247" s="137"/>
      <c r="J247" s="138">
        <f t="shared" si="0"/>
        <v>0</v>
      </c>
      <c r="K247" s="134" t="s">
        <v>133</v>
      </c>
      <c r="L247" s="32"/>
      <c r="M247" s="139" t="s">
        <v>1</v>
      </c>
      <c r="N247" s="140" t="s">
        <v>45</v>
      </c>
      <c r="P247" s="141">
        <f t="shared" si="1"/>
        <v>0</v>
      </c>
      <c r="Q247" s="141">
        <v>0</v>
      </c>
      <c r="R247" s="141">
        <f t="shared" si="2"/>
        <v>0</v>
      </c>
      <c r="S247" s="141">
        <v>0</v>
      </c>
      <c r="T247" s="142">
        <f t="shared" si="3"/>
        <v>0</v>
      </c>
      <c r="AR247" s="143" t="s">
        <v>134</v>
      </c>
      <c r="AT247" s="143" t="s">
        <v>129</v>
      </c>
      <c r="AU247" s="143" t="s">
        <v>89</v>
      </c>
      <c r="AY247" s="17" t="s">
        <v>127</v>
      </c>
      <c r="BE247" s="144">
        <f t="shared" si="4"/>
        <v>0</v>
      </c>
      <c r="BF247" s="144">
        <f t="shared" si="5"/>
        <v>0</v>
      </c>
      <c r="BG247" s="144">
        <f t="shared" si="6"/>
        <v>0</v>
      </c>
      <c r="BH247" s="144">
        <f t="shared" si="7"/>
        <v>0</v>
      </c>
      <c r="BI247" s="144">
        <f t="shared" si="8"/>
        <v>0</v>
      </c>
      <c r="BJ247" s="17" t="s">
        <v>87</v>
      </c>
      <c r="BK247" s="144">
        <f t="shared" si="9"/>
        <v>0</v>
      </c>
      <c r="BL247" s="17" t="s">
        <v>134</v>
      </c>
      <c r="BM247" s="143" t="s">
        <v>279</v>
      </c>
    </row>
    <row r="248" spans="2:65" s="1" customFormat="1" ht="49.15" customHeight="1">
      <c r="B248" s="32"/>
      <c r="C248" s="132" t="s">
        <v>280</v>
      </c>
      <c r="D248" s="132" t="s">
        <v>129</v>
      </c>
      <c r="E248" s="133" t="s">
        <v>281</v>
      </c>
      <c r="F248" s="134" t="s">
        <v>282</v>
      </c>
      <c r="G248" s="135" t="s">
        <v>138</v>
      </c>
      <c r="H248" s="136">
        <v>2</v>
      </c>
      <c r="I248" s="137"/>
      <c r="J248" s="138">
        <f t="shared" si="0"/>
        <v>0</v>
      </c>
      <c r="K248" s="134" t="s">
        <v>133</v>
      </c>
      <c r="L248" s="32"/>
      <c r="M248" s="139" t="s">
        <v>1</v>
      </c>
      <c r="N248" s="140" t="s">
        <v>45</v>
      </c>
      <c r="P248" s="141">
        <f t="shared" si="1"/>
        <v>0</v>
      </c>
      <c r="Q248" s="141">
        <v>0</v>
      </c>
      <c r="R248" s="141">
        <f t="shared" si="2"/>
        <v>0</v>
      </c>
      <c r="S248" s="141">
        <v>0</v>
      </c>
      <c r="T248" s="142">
        <f t="shared" si="3"/>
        <v>0</v>
      </c>
      <c r="AR248" s="143" t="s">
        <v>134</v>
      </c>
      <c r="AT248" s="143" t="s">
        <v>129</v>
      </c>
      <c r="AU248" s="143" t="s">
        <v>89</v>
      </c>
      <c r="AY248" s="17" t="s">
        <v>127</v>
      </c>
      <c r="BE248" s="144">
        <f t="shared" si="4"/>
        <v>0</v>
      </c>
      <c r="BF248" s="144">
        <f t="shared" si="5"/>
        <v>0</v>
      </c>
      <c r="BG248" s="144">
        <f t="shared" si="6"/>
        <v>0</v>
      </c>
      <c r="BH248" s="144">
        <f t="shared" si="7"/>
        <v>0</v>
      </c>
      <c r="BI248" s="144">
        <f t="shared" si="8"/>
        <v>0</v>
      </c>
      <c r="BJ248" s="17" t="s">
        <v>87</v>
      </c>
      <c r="BK248" s="144">
        <f t="shared" si="9"/>
        <v>0</v>
      </c>
      <c r="BL248" s="17" t="s">
        <v>134</v>
      </c>
      <c r="BM248" s="143" t="s">
        <v>283</v>
      </c>
    </row>
    <row r="249" spans="2:65" s="1" customFormat="1" ht="37.9" customHeight="1">
      <c r="B249" s="32"/>
      <c r="C249" s="132" t="s">
        <v>284</v>
      </c>
      <c r="D249" s="132" t="s">
        <v>129</v>
      </c>
      <c r="E249" s="133" t="s">
        <v>285</v>
      </c>
      <c r="F249" s="134" t="s">
        <v>286</v>
      </c>
      <c r="G249" s="135" t="s">
        <v>138</v>
      </c>
      <c r="H249" s="136">
        <v>2</v>
      </c>
      <c r="I249" s="137"/>
      <c r="J249" s="138">
        <f t="shared" si="0"/>
        <v>0</v>
      </c>
      <c r="K249" s="134" t="s">
        <v>133</v>
      </c>
      <c r="L249" s="32"/>
      <c r="M249" s="139" t="s">
        <v>1</v>
      </c>
      <c r="N249" s="140" t="s">
        <v>45</v>
      </c>
      <c r="P249" s="141">
        <f t="shared" si="1"/>
        <v>0</v>
      </c>
      <c r="Q249" s="141">
        <v>0</v>
      </c>
      <c r="R249" s="141">
        <f t="shared" si="2"/>
        <v>0</v>
      </c>
      <c r="S249" s="141">
        <v>0</v>
      </c>
      <c r="T249" s="142">
        <f t="shared" si="3"/>
        <v>0</v>
      </c>
      <c r="AR249" s="143" t="s">
        <v>134</v>
      </c>
      <c r="AT249" s="143" t="s">
        <v>129</v>
      </c>
      <c r="AU249" s="143" t="s">
        <v>89</v>
      </c>
      <c r="AY249" s="17" t="s">
        <v>127</v>
      </c>
      <c r="BE249" s="144">
        <f t="shared" si="4"/>
        <v>0</v>
      </c>
      <c r="BF249" s="144">
        <f t="shared" si="5"/>
        <v>0</v>
      </c>
      <c r="BG249" s="144">
        <f t="shared" si="6"/>
        <v>0</v>
      </c>
      <c r="BH249" s="144">
        <f t="shared" si="7"/>
        <v>0</v>
      </c>
      <c r="BI249" s="144">
        <f t="shared" si="8"/>
        <v>0</v>
      </c>
      <c r="BJ249" s="17" t="s">
        <v>87</v>
      </c>
      <c r="BK249" s="144">
        <f t="shared" si="9"/>
        <v>0</v>
      </c>
      <c r="BL249" s="17" t="s">
        <v>134</v>
      </c>
      <c r="BM249" s="143" t="s">
        <v>287</v>
      </c>
    </row>
    <row r="250" spans="2:65" s="1" customFormat="1" ht="62.65" customHeight="1">
      <c r="B250" s="32"/>
      <c r="C250" s="132" t="s">
        <v>288</v>
      </c>
      <c r="D250" s="132" t="s">
        <v>129</v>
      </c>
      <c r="E250" s="133" t="s">
        <v>289</v>
      </c>
      <c r="F250" s="134" t="s">
        <v>290</v>
      </c>
      <c r="G250" s="135" t="s">
        <v>138</v>
      </c>
      <c r="H250" s="136">
        <v>12</v>
      </c>
      <c r="I250" s="137"/>
      <c r="J250" s="138">
        <f t="shared" si="0"/>
        <v>0</v>
      </c>
      <c r="K250" s="134" t="s">
        <v>133</v>
      </c>
      <c r="L250" s="32"/>
      <c r="M250" s="139" t="s">
        <v>1</v>
      </c>
      <c r="N250" s="140" t="s">
        <v>45</v>
      </c>
      <c r="P250" s="141">
        <f t="shared" si="1"/>
        <v>0</v>
      </c>
      <c r="Q250" s="141">
        <v>0</v>
      </c>
      <c r="R250" s="141">
        <f t="shared" si="2"/>
        <v>0</v>
      </c>
      <c r="S250" s="141">
        <v>0</v>
      </c>
      <c r="T250" s="142">
        <f t="shared" si="3"/>
        <v>0</v>
      </c>
      <c r="AR250" s="143" t="s">
        <v>134</v>
      </c>
      <c r="AT250" s="143" t="s">
        <v>129</v>
      </c>
      <c r="AU250" s="143" t="s">
        <v>89</v>
      </c>
      <c r="AY250" s="17" t="s">
        <v>127</v>
      </c>
      <c r="BE250" s="144">
        <f t="shared" si="4"/>
        <v>0</v>
      </c>
      <c r="BF250" s="144">
        <f t="shared" si="5"/>
        <v>0</v>
      </c>
      <c r="BG250" s="144">
        <f t="shared" si="6"/>
        <v>0</v>
      </c>
      <c r="BH250" s="144">
        <f t="shared" si="7"/>
        <v>0</v>
      </c>
      <c r="BI250" s="144">
        <f t="shared" si="8"/>
        <v>0</v>
      </c>
      <c r="BJ250" s="17" t="s">
        <v>87</v>
      </c>
      <c r="BK250" s="144">
        <f t="shared" si="9"/>
        <v>0</v>
      </c>
      <c r="BL250" s="17" t="s">
        <v>134</v>
      </c>
      <c r="BM250" s="143" t="s">
        <v>291</v>
      </c>
    </row>
    <row r="251" spans="2:65" s="13" customFormat="1">
      <c r="B251" s="152"/>
      <c r="D251" s="146" t="s">
        <v>147</v>
      </c>
      <c r="E251" s="153" t="s">
        <v>1</v>
      </c>
      <c r="F251" s="154" t="s">
        <v>292</v>
      </c>
      <c r="H251" s="155">
        <v>12</v>
      </c>
      <c r="I251" s="156"/>
      <c r="L251" s="152"/>
      <c r="M251" s="157"/>
      <c r="T251" s="158"/>
      <c r="AT251" s="153" t="s">
        <v>147</v>
      </c>
      <c r="AU251" s="153" t="s">
        <v>89</v>
      </c>
      <c r="AV251" s="13" t="s">
        <v>89</v>
      </c>
      <c r="AW251" s="13" t="s">
        <v>36</v>
      </c>
      <c r="AX251" s="13" t="s">
        <v>87</v>
      </c>
      <c r="AY251" s="153" t="s">
        <v>127</v>
      </c>
    </row>
    <row r="252" spans="2:65" s="1" customFormat="1" ht="55.5" customHeight="1">
      <c r="B252" s="32"/>
      <c r="C252" s="132" t="s">
        <v>293</v>
      </c>
      <c r="D252" s="132" t="s">
        <v>129</v>
      </c>
      <c r="E252" s="133" t="s">
        <v>294</v>
      </c>
      <c r="F252" s="134" t="s">
        <v>295</v>
      </c>
      <c r="G252" s="135" t="s">
        <v>138</v>
      </c>
      <c r="H252" s="136">
        <v>12</v>
      </c>
      <c r="I252" s="137"/>
      <c r="J252" s="138">
        <f>ROUND(I252*H252,2)</f>
        <v>0</v>
      </c>
      <c r="K252" s="134" t="s">
        <v>133</v>
      </c>
      <c r="L252" s="32"/>
      <c r="M252" s="139" t="s">
        <v>1</v>
      </c>
      <c r="N252" s="140" t="s">
        <v>45</v>
      </c>
      <c r="P252" s="141">
        <f>O252*H252</f>
        <v>0</v>
      </c>
      <c r="Q252" s="141">
        <v>0</v>
      </c>
      <c r="R252" s="141">
        <f>Q252*H252</f>
        <v>0</v>
      </c>
      <c r="S252" s="141">
        <v>0</v>
      </c>
      <c r="T252" s="142">
        <f>S252*H252</f>
        <v>0</v>
      </c>
      <c r="AR252" s="143" t="s">
        <v>134</v>
      </c>
      <c r="AT252" s="143" t="s">
        <v>129</v>
      </c>
      <c r="AU252" s="143" t="s">
        <v>89</v>
      </c>
      <c r="AY252" s="17" t="s">
        <v>127</v>
      </c>
      <c r="BE252" s="144">
        <f>IF(N252="základní",J252,0)</f>
        <v>0</v>
      </c>
      <c r="BF252" s="144">
        <f>IF(N252="snížená",J252,0)</f>
        <v>0</v>
      </c>
      <c r="BG252" s="144">
        <f>IF(N252="zákl. přenesená",J252,0)</f>
        <v>0</v>
      </c>
      <c r="BH252" s="144">
        <f>IF(N252="sníž. přenesená",J252,0)</f>
        <v>0</v>
      </c>
      <c r="BI252" s="144">
        <f>IF(N252="nulová",J252,0)</f>
        <v>0</v>
      </c>
      <c r="BJ252" s="17" t="s">
        <v>87</v>
      </c>
      <c r="BK252" s="144">
        <f>ROUND(I252*H252,2)</f>
        <v>0</v>
      </c>
      <c r="BL252" s="17" t="s">
        <v>134</v>
      </c>
      <c r="BM252" s="143" t="s">
        <v>296</v>
      </c>
    </row>
    <row r="253" spans="2:65" s="13" customFormat="1">
      <c r="B253" s="152"/>
      <c r="D253" s="146" t="s">
        <v>147</v>
      </c>
      <c r="E253" s="153" t="s">
        <v>1</v>
      </c>
      <c r="F253" s="154" t="s">
        <v>292</v>
      </c>
      <c r="H253" s="155">
        <v>12</v>
      </c>
      <c r="I253" s="156"/>
      <c r="L253" s="152"/>
      <c r="M253" s="157"/>
      <c r="T253" s="158"/>
      <c r="AT253" s="153" t="s">
        <v>147</v>
      </c>
      <c r="AU253" s="153" t="s">
        <v>89</v>
      </c>
      <c r="AV253" s="13" t="s">
        <v>89</v>
      </c>
      <c r="AW253" s="13" t="s">
        <v>36</v>
      </c>
      <c r="AX253" s="13" t="s">
        <v>87</v>
      </c>
      <c r="AY253" s="153" t="s">
        <v>127</v>
      </c>
    </row>
    <row r="254" spans="2:65" s="1" customFormat="1" ht="62.65" customHeight="1">
      <c r="B254" s="32"/>
      <c r="C254" s="132" t="s">
        <v>297</v>
      </c>
      <c r="D254" s="132" t="s">
        <v>129</v>
      </c>
      <c r="E254" s="133" t="s">
        <v>298</v>
      </c>
      <c r="F254" s="134" t="s">
        <v>299</v>
      </c>
      <c r="G254" s="135" t="s">
        <v>237</v>
      </c>
      <c r="H254" s="136">
        <v>167.58</v>
      </c>
      <c r="I254" s="137"/>
      <c r="J254" s="138">
        <f>ROUND(I254*H254,2)</f>
        <v>0</v>
      </c>
      <c r="K254" s="134" t="s">
        <v>133</v>
      </c>
      <c r="L254" s="32"/>
      <c r="M254" s="139" t="s">
        <v>1</v>
      </c>
      <c r="N254" s="140" t="s">
        <v>45</v>
      </c>
      <c r="P254" s="141">
        <f>O254*H254</f>
        <v>0</v>
      </c>
      <c r="Q254" s="141">
        <v>0</v>
      </c>
      <c r="R254" s="141">
        <f>Q254*H254</f>
        <v>0</v>
      </c>
      <c r="S254" s="141">
        <v>0</v>
      </c>
      <c r="T254" s="142">
        <f>S254*H254</f>
        <v>0</v>
      </c>
      <c r="AR254" s="143" t="s">
        <v>134</v>
      </c>
      <c r="AT254" s="143" t="s">
        <v>129</v>
      </c>
      <c r="AU254" s="143" t="s">
        <v>89</v>
      </c>
      <c r="AY254" s="17" t="s">
        <v>127</v>
      </c>
      <c r="BE254" s="144">
        <f>IF(N254="základní",J254,0)</f>
        <v>0</v>
      </c>
      <c r="BF254" s="144">
        <f>IF(N254="snížená",J254,0)</f>
        <v>0</v>
      </c>
      <c r="BG254" s="144">
        <f>IF(N254="zákl. přenesená",J254,0)</f>
        <v>0</v>
      </c>
      <c r="BH254" s="144">
        <f>IF(N254="sníž. přenesená",J254,0)</f>
        <v>0</v>
      </c>
      <c r="BI254" s="144">
        <f>IF(N254="nulová",J254,0)</f>
        <v>0</v>
      </c>
      <c r="BJ254" s="17" t="s">
        <v>87</v>
      </c>
      <c r="BK254" s="144">
        <f>ROUND(I254*H254,2)</f>
        <v>0</v>
      </c>
      <c r="BL254" s="17" t="s">
        <v>134</v>
      </c>
      <c r="BM254" s="143" t="s">
        <v>300</v>
      </c>
    </row>
    <row r="255" spans="2:65" s="12" customFormat="1">
      <c r="B255" s="145"/>
      <c r="D255" s="146" t="s">
        <v>147</v>
      </c>
      <c r="E255" s="147" t="s">
        <v>1</v>
      </c>
      <c r="F255" s="148" t="s">
        <v>301</v>
      </c>
      <c r="H255" s="147" t="s">
        <v>1</v>
      </c>
      <c r="I255" s="149"/>
      <c r="L255" s="145"/>
      <c r="M255" s="150"/>
      <c r="T255" s="151"/>
      <c r="AT255" s="147" t="s">
        <v>147</v>
      </c>
      <c r="AU255" s="147" t="s">
        <v>89</v>
      </c>
      <c r="AV255" s="12" t="s">
        <v>87</v>
      </c>
      <c r="AW255" s="12" t="s">
        <v>36</v>
      </c>
      <c r="AX255" s="12" t="s">
        <v>80</v>
      </c>
      <c r="AY255" s="147" t="s">
        <v>127</v>
      </c>
    </row>
    <row r="256" spans="2:65" s="13" customFormat="1">
      <c r="B256" s="152"/>
      <c r="D256" s="146" t="s">
        <v>147</v>
      </c>
      <c r="E256" s="153" t="s">
        <v>1</v>
      </c>
      <c r="F256" s="154" t="s">
        <v>302</v>
      </c>
      <c r="H256" s="155">
        <v>138.19999999999999</v>
      </c>
      <c r="I256" s="156"/>
      <c r="L256" s="152"/>
      <c r="M256" s="157"/>
      <c r="T256" s="158"/>
      <c r="AT256" s="153" t="s">
        <v>147</v>
      </c>
      <c r="AU256" s="153" t="s">
        <v>89</v>
      </c>
      <c r="AV256" s="13" t="s">
        <v>89</v>
      </c>
      <c r="AW256" s="13" t="s">
        <v>36</v>
      </c>
      <c r="AX256" s="13" t="s">
        <v>80</v>
      </c>
      <c r="AY256" s="153" t="s">
        <v>127</v>
      </c>
    </row>
    <row r="257" spans="2:65" s="13" customFormat="1">
      <c r="B257" s="152"/>
      <c r="D257" s="146" t="s">
        <v>147</v>
      </c>
      <c r="E257" s="153" t="s">
        <v>1</v>
      </c>
      <c r="F257" s="154" t="s">
        <v>303</v>
      </c>
      <c r="H257" s="155">
        <v>29.38</v>
      </c>
      <c r="I257" s="156"/>
      <c r="L257" s="152"/>
      <c r="M257" s="157"/>
      <c r="T257" s="158"/>
      <c r="AT257" s="153" t="s">
        <v>147</v>
      </c>
      <c r="AU257" s="153" t="s">
        <v>89</v>
      </c>
      <c r="AV257" s="13" t="s">
        <v>89</v>
      </c>
      <c r="AW257" s="13" t="s">
        <v>36</v>
      </c>
      <c r="AX257" s="13" t="s">
        <v>80</v>
      </c>
      <c r="AY257" s="153" t="s">
        <v>127</v>
      </c>
    </row>
    <row r="258" spans="2:65" s="14" customFormat="1">
      <c r="B258" s="159"/>
      <c r="D258" s="146" t="s">
        <v>147</v>
      </c>
      <c r="E258" s="160" t="s">
        <v>1</v>
      </c>
      <c r="F258" s="161" t="s">
        <v>152</v>
      </c>
      <c r="H258" s="162">
        <v>167.58</v>
      </c>
      <c r="I258" s="163"/>
      <c r="L258" s="159"/>
      <c r="M258" s="164"/>
      <c r="T258" s="165"/>
      <c r="AT258" s="160" t="s">
        <v>147</v>
      </c>
      <c r="AU258" s="160" t="s">
        <v>89</v>
      </c>
      <c r="AV258" s="14" t="s">
        <v>134</v>
      </c>
      <c r="AW258" s="14" t="s">
        <v>36</v>
      </c>
      <c r="AX258" s="14" t="s">
        <v>87</v>
      </c>
      <c r="AY258" s="160" t="s">
        <v>127</v>
      </c>
    </row>
    <row r="259" spans="2:65" s="1" customFormat="1" ht="62.65" customHeight="1">
      <c r="B259" s="32"/>
      <c r="C259" s="132" t="s">
        <v>304</v>
      </c>
      <c r="D259" s="132" t="s">
        <v>129</v>
      </c>
      <c r="E259" s="133" t="s">
        <v>305</v>
      </c>
      <c r="F259" s="134" t="s">
        <v>306</v>
      </c>
      <c r="G259" s="135" t="s">
        <v>237</v>
      </c>
      <c r="H259" s="136">
        <v>18.465</v>
      </c>
      <c r="I259" s="137"/>
      <c r="J259" s="138">
        <f>ROUND(I259*H259,2)</f>
        <v>0</v>
      </c>
      <c r="K259" s="134" t="s">
        <v>133</v>
      </c>
      <c r="L259" s="32"/>
      <c r="M259" s="139" t="s">
        <v>1</v>
      </c>
      <c r="N259" s="140" t="s">
        <v>45</v>
      </c>
      <c r="P259" s="141">
        <f>O259*H259</f>
        <v>0</v>
      </c>
      <c r="Q259" s="141">
        <v>0</v>
      </c>
      <c r="R259" s="141">
        <f>Q259*H259</f>
        <v>0</v>
      </c>
      <c r="S259" s="141">
        <v>0</v>
      </c>
      <c r="T259" s="142">
        <f>S259*H259</f>
        <v>0</v>
      </c>
      <c r="AR259" s="143" t="s">
        <v>134</v>
      </c>
      <c r="AT259" s="143" t="s">
        <v>129</v>
      </c>
      <c r="AU259" s="143" t="s">
        <v>89</v>
      </c>
      <c r="AY259" s="17" t="s">
        <v>127</v>
      </c>
      <c r="BE259" s="144">
        <f>IF(N259="základní",J259,0)</f>
        <v>0</v>
      </c>
      <c r="BF259" s="144">
        <f>IF(N259="snížená",J259,0)</f>
        <v>0</v>
      </c>
      <c r="BG259" s="144">
        <f>IF(N259="zákl. přenesená",J259,0)</f>
        <v>0</v>
      </c>
      <c r="BH259" s="144">
        <f>IF(N259="sníž. přenesená",J259,0)</f>
        <v>0</v>
      </c>
      <c r="BI259" s="144">
        <f>IF(N259="nulová",J259,0)</f>
        <v>0</v>
      </c>
      <c r="BJ259" s="17" t="s">
        <v>87</v>
      </c>
      <c r="BK259" s="144">
        <f>ROUND(I259*H259,2)</f>
        <v>0</v>
      </c>
      <c r="BL259" s="17" t="s">
        <v>134</v>
      </c>
      <c r="BM259" s="143" t="s">
        <v>307</v>
      </c>
    </row>
    <row r="260" spans="2:65" s="12" customFormat="1">
      <c r="B260" s="145"/>
      <c r="D260" s="146" t="s">
        <v>147</v>
      </c>
      <c r="E260" s="147" t="s">
        <v>1</v>
      </c>
      <c r="F260" s="148" t="s">
        <v>308</v>
      </c>
      <c r="H260" s="147" t="s">
        <v>1</v>
      </c>
      <c r="I260" s="149"/>
      <c r="L260" s="145"/>
      <c r="M260" s="150"/>
      <c r="T260" s="151"/>
      <c r="AT260" s="147" t="s">
        <v>147</v>
      </c>
      <c r="AU260" s="147" t="s">
        <v>89</v>
      </c>
      <c r="AV260" s="12" t="s">
        <v>87</v>
      </c>
      <c r="AW260" s="12" t="s">
        <v>36</v>
      </c>
      <c r="AX260" s="12" t="s">
        <v>80</v>
      </c>
      <c r="AY260" s="147" t="s">
        <v>127</v>
      </c>
    </row>
    <row r="261" spans="2:65" s="13" customFormat="1">
      <c r="B261" s="152"/>
      <c r="D261" s="146" t="s">
        <v>147</v>
      </c>
      <c r="E261" s="153" t="s">
        <v>1</v>
      </c>
      <c r="F261" s="154" t="s">
        <v>309</v>
      </c>
      <c r="H261" s="155">
        <v>69.394999999999996</v>
      </c>
      <c r="I261" s="156"/>
      <c r="L261" s="152"/>
      <c r="M261" s="157"/>
      <c r="T261" s="158"/>
      <c r="AT261" s="153" t="s">
        <v>147</v>
      </c>
      <c r="AU261" s="153" t="s">
        <v>89</v>
      </c>
      <c r="AV261" s="13" t="s">
        <v>89</v>
      </c>
      <c r="AW261" s="13" t="s">
        <v>36</v>
      </c>
      <c r="AX261" s="13" t="s">
        <v>80</v>
      </c>
      <c r="AY261" s="153" t="s">
        <v>127</v>
      </c>
    </row>
    <row r="262" spans="2:65" s="13" customFormat="1">
      <c r="B262" s="152"/>
      <c r="D262" s="146" t="s">
        <v>147</v>
      </c>
      <c r="E262" s="153" t="s">
        <v>1</v>
      </c>
      <c r="F262" s="154" t="s">
        <v>310</v>
      </c>
      <c r="H262" s="155">
        <v>-69.099999999999994</v>
      </c>
      <c r="I262" s="156"/>
      <c r="L262" s="152"/>
      <c r="M262" s="157"/>
      <c r="T262" s="158"/>
      <c r="AT262" s="153" t="s">
        <v>147</v>
      </c>
      <c r="AU262" s="153" t="s">
        <v>89</v>
      </c>
      <c r="AV262" s="13" t="s">
        <v>89</v>
      </c>
      <c r="AW262" s="13" t="s">
        <v>36</v>
      </c>
      <c r="AX262" s="13" t="s">
        <v>80</v>
      </c>
      <c r="AY262" s="153" t="s">
        <v>127</v>
      </c>
    </row>
    <row r="263" spans="2:65" s="15" customFormat="1">
      <c r="B263" s="169"/>
      <c r="D263" s="146" t="s">
        <v>147</v>
      </c>
      <c r="E263" s="170" t="s">
        <v>1</v>
      </c>
      <c r="F263" s="171" t="s">
        <v>172</v>
      </c>
      <c r="H263" s="172">
        <v>0.29500000000000198</v>
      </c>
      <c r="I263" s="173"/>
      <c r="L263" s="169"/>
      <c r="M263" s="174"/>
      <c r="T263" s="175"/>
      <c r="AT263" s="170" t="s">
        <v>147</v>
      </c>
      <c r="AU263" s="170" t="s">
        <v>89</v>
      </c>
      <c r="AV263" s="15" t="s">
        <v>140</v>
      </c>
      <c r="AW263" s="15" t="s">
        <v>36</v>
      </c>
      <c r="AX263" s="15" t="s">
        <v>80</v>
      </c>
      <c r="AY263" s="170" t="s">
        <v>127</v>
      </c>
    </row>
    <row r="264" spans="2:65" s="13" customFormat="1">
      <c r="B264" s="152"/>
      <c r="D264" s="146" t="s">
        <v>147</v>
      </c>
      <c r="E264" s="153" t="s">
        <v>1</v>
      </c>
      <c r="F264" s="154" t="s">
        <v>311</v>
      </c>
      <c r="H264" s="155">
        <v>32.86</v>
      </c>
      <c r="I264" s="156"/>
      <c r="L264" s="152"/>
      <c r="M264" s="157"/>
      <c r="T264" s="158"/>
      <c r="AT264" s="153" t="s">
        <v>147</v>
      </c>
      <c r="AU264" s="153" t="s">
        <v>89</v>
      </c>
      <c r="AV264" s="13" t="s">
        <v>89</v>
      </c>
      <c r="AW264" s="13" t="s">
        <v>36</v>
      </c>
      <c r="AX264" s="13" t="s">
        <v>80</v>
      </c>
      <c r="AY264" s="153" t="s">
        <v>127</v>
      </c>
    </row>
    <row r="265" spans="2:65" s="13" customFormat="1">
      <c r="B265" s="152"/>
      <c r="D265" s="146" t="s">
        <v>147</v>
      </c>
      <c r="E265" s="153" t="s">
        <v>1</v>
      </c>
      <c r="F265" s="154" t="s">
        <v>312</v>
      </c>
      <c r="H265" s="155">
        <v>-14.69</v>
      </c>
      <c r="I265" s="156"/>
      <c r="L265" s="152"/>
      <c r="M265" s="157"/>
      <c r="T265" s="158"/>
      <c r="AT265" s="153" t="s">
        <v>147</v>
      </c>
      <c r="AU265" s="153" t="s">
        <v>89</v>
      </c>
      <c r="AV265" s="13" t="s">
        <v>89</v>
      </c>
      <c r="AW265" s="13" t="s">
        <v>36</v>
      </c>
      <c r="AX265" s="13" t="s">
        <v>80</v>
      </c>
      <c r="AY265" s="153" t="s">
        <v>127</v>
      </c>
    </row>
    <row r="266" spans="2:65" s="15" customFormat="1">
      <c r="B266" s="169"/>
      <c r="D266" s="146" t="s">
        <v>147</v>
      </c>
      <c r="E266" s="170" t="s">
        <v>1</v>
      </c>
      <c r="F266" s="171" t="s">
        <v>172</v>
      </c>
      <c r="H266" s="172">
        <v>18.170000000000002</v>
      </c>
      <c r="I266" s="173"/>
      <c r="L266" s="169"/>
      <c r="M266" s="174"/>
      <c r="T266" s="175"/>
      <c r="AT266" s="170" t="s">
        <v>147</v>
      </c>
      <c r="AU266" s="170" t="s">
        <v>89</v>
      </c>
      <c r="AV266" s="15" t="s">
        <v>140</v>
      </c>
      <c r="AW266" s="15" t="s">
        <v>36</v>
      </c>
      <c r="AX266" s="15" t="s">
        <v>80</v>
      </c>
      <c r="AY266" s="170" t="s">
        <v>127</v>
      </c>
    </row>
    <row r="267" spans="2:65" s="14" customFormat="1">
      <c r="B267" s="159"/>
      <c r="D267" s="146" t="s">
        <v>147</v>
      </c>
      <c r="E267" s="160" t="s">
        <v>1</v>
      </c>
      <c r="F267" s="161" t="s">
        <v>152</v>
      </c>
      <c r="H267" s="162">
        <v>18.465</v>
      </c>
      <c r="I267" s="163"/>
      <c r="L267" s="159"/>
      <c r="M267" s="164"/>
      <c r="T267" s="165"/>
      <c r="AT267" s="160" t="s">
        <v>147</v>
      </c>
      <c r="AU267" s="160" t="s">
        <v>89</v>
      </c>
      <c r="AV267" s="14" t="s">
        <v>134</v>
      </c>
      <c r="AW267" s="14" t="s">
        <v>36</v>
      </c>
      <c r="AX267" s="14" t="s">
        <v>87</v>
      </c>
      <c r="AY267" s="160" t="s">
        <v>127</v>
      </c>
    </row>
    <row r="268" spans="2:65" s="1" customFormat="1" ht="62.65" customHeight="1">
      <c r="B268" s="32"/>
      <c r="C268" s="132" t="s">
        <v>313</v>
      </c>
      <c r="D268" s="132" t="s">
        <v>129</v>
      </c>
      <c r="E268" s="133" t="s">
        <v>314</v>
      </c>
      <c r="F268" s="134" t="s">
        <v>315</v>
      </c>
      <c r="G268" s="135" t="s">
        <v>237</v>
      </c>
      <c r="H268" s="136">
        <v>102.255</v>
      </c>
      <c r="I268" s="137"/>
      <c r="J268" s="138">
        <f>ROUND(I268*H268,2)</f>
        <v>0</v>
      </c>
      <c r="K268" s="134" t="s">
        <v>133</v>
      </c>
      <c r="L268" s="32"/>
      <c r="M268" s="139" t="s">
        <v>1</v>
      </c>
      <c r="N268" s="140" t="s">
        <v>45</v>
      </c>
      <c r="P268" s="141">
        <f>O268*H268</f>
        <v>0</v>
      </c>
      <c r="Q268" s="141">
        <v>0</v>
      </c>
      <c r="R268" s="141">
        <f>Q268*H268</f>
        <v>0</v>
      </c>
      <c r="S268" s="141">
        <v>0</v>
      </c>
      <c r="T268" s="142">
        <f>S268*H268</f>
        <v>0</v>
      </c>
      <c r="AR268" s="143" t="s">
        <v>134</v>
      </c>
      <c r="AT268" s="143" t="s">
        <v>129</v>
      </c>
      <c r="AU268" s="143" t="s">
        <v>89</v>
      </c>
      <c r="AY268" s="17" t="s">
        <v>127</v>
      </c>
      <c r="BE268" s="144">
        <f>IF(N268="základní",J268,0)</f>
        <v>0</v>
      </c>
      <c r="BF268" s="144">
        <f>IF(N268="snížená",J268,0)</f>
        <v>0</v>
      </c>
      <c r="BG268" s="144">
        <f>IF(N268="zákl. přenesená",J268,0)</f>
        <v>0</v>
      </c>
      <c r="BH268" s="144">
        <f>IF(N268="sníž. přenesená",J268,0)</f>
        <v>0</v>
      </c>
      <c r="BI268" s="144">
        <f>IF(N268="nulová",J268,0)</f>
        <v>0</v>
      </c>
      <c r="BJ268" s="17" t="s">
        <v>87</v>
      </c>
      <c r="BK268" s="144">
        <f>ROUND(I268*H268,2)</f>
        <v>0</v>
      </c>
      <c r="BL268" s="17" t="s">
        <v>134</v>
      </c>
      <c r="BM268" s="143" t="s">
        <v>316</v>
      </c>
    </row>
    <row r="269" spans="2:65" s="12" customFormat="1">
      <c r="B269" s="145"/>
      <c r="D269" s="146" t="s">
        <v>147</v>
      </c>
      <c r="E269" s="147" t="s">
        <v>1</v>
      </c>
      <c r="F269" s="148" t="s">
        <v>308</v>
      </c>
      <c r="H269" s="147" t="s">
        <v>1</v>
      </c>
      <c r="I269" s="149"/>
      <c r="L269" s="145"/>
      <c r="M269" s="150"/>
      <c r="T269" s="151"/>
      <c r="AT269" s="147" t="s">
        <v>147</v>
      </c>
      <c r="AU269" s="147" t="s">
        <v>89</v>
      </c>
      <c r="AV269" s="12" t="s">
        <v>87</v>
      </c>
      <c r="AW269" s="12" t="s">
        <v>36</v>
      </c>
      <c r="AX269" s="12" t="s">
        <v>80</v>
      </c>
      <c r="AY269" s="147" t="s">
        <v>127</v>
      </c>
    </row>
    <row r="270" spans="2:65" s="13" customFormat="1">
      <c r="B270" s="152"/>
      <c r="D270" s="146" t="s">
        <v>147</v>
      </c>
      <c r="E270" s="153" t="s">
        <v>1</v>
      </c>
      <c r="F270" s="154" t="s">
        <v>309</v>
      </c>
      <c r="H270" s="155">
        <v>69.394999999999996</v>
      </c>
      <c r="I270" s="156"/>
      <c r="L270" s="152"/>
      <c r="M270" s="157"/>
      <c r="T270" s="158"/>
      <c r="AT270" s="153" t="s">
        <v>147</v>
      </c>
      <c r="AU270" s="153" t="s">
        <v>89</v>
      </c>
      <c r="AV270" s="13" t="s">
        <v>89</v>
      </c>
      <c r="AW270" s="13" t="s">
        <v>36</v>
      </c>
      <c r="AX270" s="13" t="s">
        <v>80</v>
      </c>
      <c r="AY270" s="153" t="s">
        <v>127</v>
      </c>
    </row>
    <row r="271" spans="2:65" s="13" customFormat="1">
      <c r="B271" s="152"/>
      <c r="D271" s="146" t="s">
        <v>147</v>
      </c>
      <c r="E271" s="153" t="s">
        <v>1</v>
      </c>
      <c r="F271" s="154" t="s">
        <v>311</v>
      </c>
      <c r="H271" s="155">
        <v>32.86</v>
      </c>
      <c r="I271" s="156"/>
      <c r="L271" s="152"/>
      <c r="M271" s="157"/>
      <c r="T271" s="158"/>
      <c r="AT271" s="153" t="s">
        <v>147</v>
      </c>
      <c r="AU271" s="153" t="s">
        <v>89</v>
      </c>
      <c r="AV271" s="13" t="s">
        <v>89</v>
      </c>
      <c r="AW271" s="13" t="s">
        <v>36</v>
      </c>
      <c r="AX271" s="13" t="s">
        <v>80</v>
      </c>
      <c r="AY271" s="153" t="s">
        <v>127</v>
      </c>
    </row>
    <row r="272" spans="2:65" s="14" customFormat="1">
      <c r="B272" s="159"/>
      <c r="D272" s="146" t="s">
        <v>147</v>
      </c>
      <c r="E272" s="160" t="s">
        <v>1</v>
      </c>
      <c r="F272" s="161" t="s">
        <v>152</v>
      </c>
      <c r="H272" s="162">
        <v>102.255</v>
      </c>
      <c r="I272" s="163"/>
      <c r="L272" s="159"/>
      <c r="M272" s="164"/>
      <c r="T272" s="165"/>
      <c r="AT272" s="160" t="s">
        <v>147</v>
      </c>
      <c r="AU272" s="160" t="s">
        <v>89</v>
      </c>
      <c r="AV272" s="14" t="s">
        <v>134</v>
      </c>
      <c r="AW272" s="14" t="s">
        <v>36</v>
      </c>
      <c r="AX272" s="14" t="s">
        <v>87</v>
      </c>
      <c r="AY272" s="160" t="s">
        <v>127</v>
      </c>
    </row>
    <row r="273" spans="2:65" s="1" customFormat="1" ht="44.25" customHeight="1">
      <c r="B273" s="32"/>
      <c r="C273" s="132" t="s">
        <v>317</v>
      </c>
      <c r="D273" s="132" t="s">
        <v>129</v>
      </c>
      <c r="E273" s="133" t="s">
        <v>318</v>
      </c>
      <c r="F273" s="134" t="s">
        <v>319</v>
      </c>
      <c r="G273" s="135" t="s">
        <v>237</v>
      </c>
      <c r="H273" s="136">
        <v>83.79</v>
      </c>
      <c r="I273" s="137"/>
      <c r="J273" s="138">
        <f>ROUND(I273*H273,2)</f>
        <v>0</v>
      </c>
      <c r="K273" s="134" t="s">
        <v>133</v>
      </c>
      <c r="L273" s="32"/>
      <c r="M273" s="139" t="s">
        <v>1</v>
      </c>
      <c r="N273" s="140" t="s">
        <v>45</v>
      </c>
      <c r="P273" s="141">
        <f>O273*H273</f>
        <v>0</v>
      </c>
      <c r="Q273" s="141">
        <v>0</v>
      </c>
      <c r="R273" s="141">
        <f>Q273*H273</f>
        <v>0</v>
      </c>
      <c r="S273" s="141">
        <v>0</v>
      </c>
      <c r="T273" s="142">
        <f>S273*H273</f>
        <v>0</v>
      </c>
      <c r="AR273" s="143" t="s">
        <v>134</v>
      </c>
      <c r="AT273" s="143" t="s">
        <v>129</v>
      </c>
      <c r="AU273" s="143" t="s">
        <v>89</v>
      </c>
      <c r="AY273" s="17" t="s">
        <v>127</v>
      </c>
      <c r="BE273" s="144">
        <f>IF(N273="základní",J273,0)</f>
        <v>0</v>
      </c>
      <c r="BF273" s="144">
        <f>IF(N273="snížená",J273,0)</f>
        <v>0</v>
      </c>
      <c r="BG273" s="144">
        <f>IF(N273="zákl. přenesená",J273,0)</f>
        <v>0</v>
      </c>
      <c r="BH273" s="144">
        <f>IF(N273="sníž. přenesená",J273,0)</f>
        <v>0</v>
      </c>
      <c r="BI273" s="144">
        <f>IF(N273="nulová",J273,0)</f>
        <v>0</v>
      </c>
      <c r="BJ273" s="17" t="s">
        <v>87</v>
      </c>
      <c r="BK273" s="144">
        <f>ROUND(I273*H273,2)</f>
        <v>0</v>
      </c>
      <c r="BL273" s="17" t="s">
        <v>134</v>
      </c>
      <c r="BM273" s="143" t="s">
        <v>320</v>
      </c>
    </row>
    <row r="274" spans="2:65" s="12" customFormat="1">
      <c r="B274" s="145"/>
      <c r="D274" s="146" t="s">
        <v>147</v>
      </c>
      <c r="E274" s="147" t="s">
        <v>1</v>
      </c>
      <c r="F274" s="148" t="s">
        <v>321</v>
      </c>
      <c r="H274" s="147" t="s">
        <v>1</v>
      </c>
      <c r="I274" s="149"/>
      <c r="L274" s="145"/>
      <c r="M274" s="150"/>
      <c r="T274" s="151"/>
      <c r="AT274" s="147" t="s">
        <v>147</v>
      </c>
      <c r="AU274" s="147" t="s">
        <v>89</v>
      </c>
      <c r="AV274" s="12" t="s">
        <v>87</v>
      </c>
      <c r="AW274" s="12" t="s">
        <v>36</v>
      </c>
      <c r="AX274" s="12" t="s">
        <v>80</v>
      </c>
      <c r="AY274" s="147" t="s">
        <v>127</v>
      </c>
    </row>
    <row r="275" spans="2:65" s="13" customFormat="1">
      <c r="B275" s="152"/>
      <c r="D275" s="146" t="s">
        <v>147</v>
      </c>
      <c r="E275" s="153" t="s">
        <v>1</v>
      </c>
      <c r="F275" s="154" t="s">
        <v>322</v>
      </c>
      <c r="H275" s="155">
        <v>69.099999999999994</v>
      </c>
      <c r="I275" s="156"/>
      <c r="L275" s="152"/>
      <c r="M275" s="157"/>
      <c r="T275" s="158"/>
      <c r="AT275" s="153" t="s">
        <v>147</v>
      </c>
      <c r="AU275" s="153" t="s">
        <v>89</v>
      </c>
      <c r="AV275" s="13" t="s">
        <v>89</v>
      </c>
      <c r="AW275" s="13" t="s">
        <v>36</v>
      </c>
      <c r="AX275" s="13" t="s">
        <v>80</v>
      </c>
      <c r="AY275" s="153" t="s">
        <v>127</v>
      </c>
    </row>
    <row r="276" spans="2:65" s="13" customFormat="1">
      <c r="B276" s="152"/>
      <c r="D276" s="146" t="s">
        <v>147</v>
      </c>
      <c r="E276" s="153" t="s">
        <v>1</v>
      </c>
      <c r="F276" s="154" t="s">
        <v>323</v>
      </c>
      <c r="H276" s="155">
        <v>14.69</v>
      </c>
      <c r="I276" s="156"/>
      <c r="L276" s="152"/>
      <c r="M276" s="157"/>
      <c r="T276" s="158"/>
      <c r="AT276" s="153" t="s">
        <v>147</v>
      </c>
      <c r="AU276" s="153" t="s">
        <v>89</v>
      </c>
      <c r="AV276" s="13" t="s">
        <v>89</v>
      </c>
      <c r="AW276" s="13" t="s">
        <v>36</v>
      </c>
      <c r="AX276" s="13" t="s">
        <v>80</v>
      </c>
      <c r="AY276" s="153" t="s">
        <v>127</v>
      </c>
    </row>
    <row r="277" spans="2:65" s="14" customFormat="1">
      <c r="B277" s="159"/>
      <c r="D277" s="146" t="s">
        <v>147</v>
      </c>
      <c r="E277" s="160" t="s">
        <v>1</v>
      </c>
      <c r="F277" s="161" t="s">
        <v>152</v>
      </c>
      <c r="H277" s="162">
        <v>83.79</v>
      </c>
      <c r="I277" s="163"/>
      <c r="L277" s="159"/>
      <c r="M277" s="164"/>
      <c r="T277" s="165"/>
      <c r="AT277" s="160" t="s">
        <v>147</v>
      </c>
      <c r="AU277" s="160" t="s">
        <v>89</v>
      </c>
      <c r="AV277" s="14" t="s">
        <v>134</v>
      </c>
      <c r="AW277" s="14" t="s">
        <v>36</v>
      </c>
      <c r="AX277" s="14" t="s">
        <v>87</v>
      </c>
      <c r="AY277" s="160" t="s">
        <v>127</v>
      </c>
    </row>
    <row r="278" spans="2:65" s="1" customFormat="1" ht="44.25" customHeight="1">
      <c r="B278" s="32"/>
      <c r="C278" s="132" t="s">
        <v>324</v>
      </c>
      <c r="D278" s="194" t="s">
        <v>129</v>
      </c>
      <c r="E278" s="133" t="s">
        <v>325</v>
      </c>
      <c r="F278" s="134" t="s">
        <v>326</v>
      </c>
      <c r="G278" s="135" t="s">
        <v>327</v>
      </c>
      <c r="H278" s="136">
        <v>217.29599999999999</v>
      </c>
      <c r="I278" s="137"/>
      <c r="J278" s="138">
        <f>ROUND(I278*H278,2)</f>
        <v>0</v>
      </c>
      <c r="K278" s="195" t="s">
        <v>328</v>
      </c>
      <c r="L278" s="32"/>
      <c r="M278" s="139" t="s">
        <v>1</v>
      </c>
      <c r="N278" s="140" t="s">
        <v>45</v>
      </c>
      <c r="P278" s="141">
        <f>O278*H278</f>
        <v>0</v>
      </c>
      <c r="Q278" s="141">
        <v>0</v>
      </c>
      <c r="R278" s="141">
        <f>Q278*H278</f>
        <v>0</v>
      </c>
      <c r="S278" s="141">
        <v>0</v>
      </c>
      <c r="T278" s="142">
        <f>S278*H278</f>
        <v>0</v>
      </c>
      <c r="AR278" s="143" t="s">
        <v>134</v>
      </c>
      <c r="AT278" s="143" t="s">
        <v>129</v>
      </c>
      <c r="AU278" s="143" t="s">
        <v>89</v>
      </c>
      <c r="AY278" s="17" t="s">
        <v>127</v>
      </c>
      <c r="BE278" s="144">
        <f>IF(N278="základní",J278,0)</f>
        <v>0</v>
      </c>
      <c r="BF278" s="144">
        <f>IF(N278="snížená",J278,0)</f>
        <v>0</v>
      </c>
      <c r="BG278" s="144">
        <f>IF(N278="zákl. přenesená",J278,0)</f>
        <v>0</v>
      </c>
      <c r="BH278" s="144">
        <f>IF(N278="sníž. přenesená",J278,0)</f>
        <v>0</v>
      </c>
      <c r="BI278" s="144">
        <f>IF(N278="nulová",J278,0)</f>
        <v>0</v>
      </c>
      <c r="BJ278" s="17" t="s">
        <v>87</v>
      </c>
      <c r="BK278" s="144">
        <f>ROUND(I278*H278,2)</f>
        <v>0</v>
      </c>
      <c r="BL278" s="17" t="s">
        <v>134</v>
      </c>
      <c r="BM278" s="143" t="s">
        <v>329</v>
      </c>
    </row>
    <row r="279" spans="2:65" s="13" customFormat="1">
      <c r="B279" s="152"/>
      <c r="D279" s="146" t="s">
        <v>147</v>
      </c>
      <c r="E279" s="153" t="s">
        <v>1</v>
      </c>
      <c r="F279" s="154" t="s">
        <v>330</v>
      </c>
      <c r="H279" s="155">
        <v>125.44199999999999</v>
      </c>
      <c r="I279" s="156"/>
      <c r="L279" s="152"/>
      <c r="M279" s="157"/>
      <c r="T279" s="158"/>
      <c r="AT279" s="153" t="s">
        <v>147</v>
      </c>
      <c r="AU279" s="153" t="s">
        <v>89</v>
      </c>
      <c r="AV279" s="13" t="s">
        <v>89</v>
      </c>
      <c r="AW279" s="13" t="s">
        <v>36</v>
      </c>
      <c r="AX279" s="13" t="s">
        <v>80</v>
      </c>
      <c r="AY279" s="153" t="s">
        <v>127</v>
      </c>
    </row>
    <row r="280" spans="2:65" s="13" customFormat="1">
      <c r="B280" s="152"/>
      <c r="D280" s="146" t="s">
        <v>147</v>
      </c>
      <c r="E280" s="153" t="s">
        <v>1</v>
      </c>
      <c r="F280" s="154" t="s">
        <v>331</v>
      </c>
      <c r="H280" s="155">
        <v>91.853999999999999</v>
      </c>
      <c r="I280" s="156"/>
      <c r="L280" s="152"/>
      <c r="M280" s="157"/>
      <c r="T280" s="158"/>
      <c r="AT280" s="153" t="s">
        <v>147</v>
      </c>
      <c r="AU280" s="153" t="s">
        <v>89</v>
      </c>
      <c r="AV280" s="13" t="s">
        <v>89</v>
      </c>
      <c r="AW280" s="13" t="s">
        <v>36</v>
      </c>
      <c r="AX280" s="13" t="s">
        <v>80</v>
      </c>
      <c r="AY280" s="153" t="s">
        <v>127</v>
      </c>
    </row>
    <row r="281" spans="2:65" s="14" customFormat="1">
      <c r="B281" s="159"/>
      <c r="D281" s="146" t="s">
        <v>147</v>
      </c>
      <c r="E281" s="160" t="s">
        <v>1</v>
      </c>
      <c r="F281" s="161" t="s">
        <v>152</v>
      </c>
      <c r="H281" s="162">
        <v>217.29599999999999</v>
      </c>
      <c r="I281" s="163"/>
      <c r="L281" s="159"/>
      <c r="M281" s="164"/>
      <c r="T281" s="165"/>
      <c r="AT281" s="160" t="s">
        <v>147</v>
      </c>
      <c r="AU281" s="160" t="s">
        <v>89</v>
      </c>
      <c r="AV281" s="14" t="s">
        <v>134</v>
      </c>
      <c r="AW281" s="14" t="s">
        <v>36</v>
      </c>
      <c r="AX281" s="14" t="s">
        <v>87</v>
      </c>
      <c r="AY281" s="160" t="s">
        <v>127</v>
      </c>
    </row>
    <row r="282" spans="2:65" s="1" customFormat="1" ht="44.25" customHeight="1">
      <c r="B282" s="32"/>
      <c r="C282" s="132" t="s">
        <v>332</v>
      </c>
      <c r="D282" s="132" t="s">
        <v>129</v>
      </c>
      <c r="E282" s="133" t="s">
        <v>333</v>
      </c>
      <c r="F282" s="134" t="s">
        <v>334</v>
      </c>
      <c r="G282" s="135" t="s">
        <v>237</v>
      </c>
      <c r="H282" s="136">
        <v>116.31</v>
      </c>
      <c r="I282" s="137"/>
      <c r="J282" s="138">
        <f>ROUND(I282*H282,2)</f>
        <v>0</v>
      </c>
      <c r="K282" s="134" t="s">
        <v>133</v>
      </c>
      <c r="L282" s="32"/>
      <c r="M282" s="139" t="s">
        <v>1</v>
      </c>
      <c r="N282" s="140" t="s">
        <v>45</v>
      </c>
      <c r="P282" s="141">
        <f>O282*H282</f>
        <v>0</v>
      </c>
      <c r="Q282" s="141">
        <v>0</v>
      </c>
      <c r="R282" s="141">
        <f>Q282*H282</f>
        <v>0</v>
      </c>
      <c r="S282" s="141">
        <v>0</v>
      </c>
      <c r="T282" s="142">
        <f>S282*H282</f>
        <v>0</v>
      </c>
      <c r="AR282" s="143" t="s">
        <v>134</v>
      </c>
      <c r="AT282" s="143" t="s">
        <v>129</v>
      </c>
      <c r="AU282" s="143" t="s">
        <v>89</v>
      </c>
      <c r="AY282" s="17" t="s">
        <v>127</v>
      </c>
      <c r="BE282" s="144">
        <f>IF(N282="základní",J282,0)</f>
        <v>0</v>
      </c>
      <c r="BF282" s="144">
        <f>IF(N282="snížená",J282,0)</f>
        <v>0</v>
      </c>
      <c r="BG282" s="144">
        <f>IF(N282="zákl. přenesená",J282,0)</f>
        <v>0</v>
      </c>
      <c r="BH282" s="144">
        <f>IF(N282="sníž. přenesená",J282,0)</f>
        <v>0</v>
      </c>
      <c r="BI282" s="144">
        <f>IF(N282="nulová",J282,0)</f>
        <v>0</v>
      </c>
      <c r="BJ282" s="17" t="s">
        <v>87</v>
      </c>
      <c r="BK282" s="144">
        <f>ROUND(I282*H282,2)</f>
        <v>0</v>
      </c>
      <c r="BL282" s="17" t="s">
        <v>134</v>
      </c>
      <c r="BM282" s="143" t="s">
        <v>335</v>
      </c>
    </row>
    <row r="283" spans="2:65" s="12" customFormat="1">
      <c r="B283" s="145"/>
      <c r="D283" s="146" t="s">
        <v>147</v>
      </c>
      <c r="E283" s="147" t="s">
        <v>1</v>
      </c>
      <c r="F283" s="148" t="s">
        <v>148</v>
      </c>
      <c r="H283" s="147" t="s">
        <v>1</v>
      </c>
      <c r="I283" s="149"/>
      <c r="L283" s="145"/>
      <c r="M283" s="150"/>
      <c r="T283" s="151"/>
      <c r="AT283" s="147" t="s">
        <v>147</v>
      </c>
      <c r="AU283" s="147" t="s">
        <v>89</v>
      </c>
      <c r="AV283" s="12" t="s">
        <v>87</v>
      </c>
      <c r="AW283" s="12" t="s">
        <v>36</v>
      </c>
      <c r="AX283" s="12" t="s">
        <v>80</v>
      </c>
      <c r="AY283" s="147" t="s">
        <v>127</v>
      </c>
    </row>
    <row r="284" spans="2:65" s="12" customFormat="1">
      <c r="B284" s="145"/>
      <c r="D284" s="146" t="s">
        <v>147</v>
      </c>
      <c r="E284" s="147" t="s">
        <v>1</v>
      </c>
      <c r="F284" s="148" t="s">
        <v>244</v>
      </c>
      <c r="H284" s="147" t="s">
        <v>1</v>
      </c>
      <c r="I284" s="149"/>
      <c r="L284" s="145"/>
      <c r="M284" s="150"/>
      <c r="T284" s="151"/>
      <c r="AT284" s="147" t="s">
        <v>147</v>
      </c>
      <c r="AU284" s="147" t="s">
        <v>89</v>
      </c>
      <c r="AV284" s="12" t="s">
        <v>87</v>
      </c>
      <c r="AW284" s="12" t="s">
        <v>36</v>
      </c>
      <c r="AX284" s="12" t="s">
        <v>80</v>
      </c>
      <c r="AY284" s="147" t="s">
        <v>127</v>
      </c>
    </row>
    <row r="285" spans="2:65" s="13" customFormat="1">
      <c r="B285" s="152"/>
      <c r="D285" s="146" t="s">
        <v>147</v>
      </c>
      <c r="E285" s="153" t="s">
        <v>1</v>
      </c>
      <c r="F285" s="154" t="s">
        <v>336</v>
      </c>
      <c r="H285" s="155">
        <v>10</v>
      </c>
      <c r="I285" s="156"/>
      <c r="L285" s="152"/>
      <c r="M285" s="157"/>
      <c r="T285" s="158"/>
      <c r="AT285" s="153" t="s">
        <v>147</v>
      </c>
      <c r="AU285" s="153" t="s">
        <v>89</v>
      </c>
      <c r="AV285" s="13" t="s">
        <v>89</v>
      </c>
      <c r="AW285" s="13" t="s">
        <v>36</v>
      </c>
      <c r="AX285" s="13" t="s">
        <v>80</v>
      </c>
      <c r="AY285" s="153" t="s">
        <v>127</v>
      </c>
    </row>
    <row r="286" spans="2:65" s="13" customFormat="1">
      <c r="B286" s="152"/>
      <c r="D286" s="146" t="s">
        <v>147</v>
      </c>
      <c r="E286" s="153" t="s">
        <v>1</v>
      </c>
      <c r="F286" s="154" t="s">
        <v>337</v>
      </c>
      <c r="H286" s="155">
        <v>69.099999999999994</v>
      </c>
      <c r="I286" s="156"/>
      <c r="L286" s="152"/>
      <c r="M286" s="157"/>
      <c r="T286" s="158"/>
      <c r="AT286" s="153" t="s">
        <v>147</v>
      </c>
      <c r="AU286" s="153" t="s">
        <v>89</v>
      </c>
      <c r="AV286" s="13" t="s">
        <v>89</v>
      </c>
      <c r="AW286" s="13" t="s">
        <v>36</v>
      </c>
      <c r="AX286" s="13" t="s">
        <v>80</v>
      </c>
      <c r="AY286" s="153" t="s">
        <v>127</v>
      </c>
    </row>
    <row r="287" spans="2:65" s="15" customFormat="1">
      <c r="B287" s="169"/>
      <c r="D287" s="146" t="s">
        <v>147</v>
      </c>
      <c r="E287" s="170" t="s">
        <v>1</v>
      </c>
      <c r="F287" s="171" t="s">
        <v>172</v>
      </c>
      <c r="H287" s="172">
        <v>79.099999999999994</v>
      </c>
      <c r="I287" s="173"/>
      <c r="L287" s="169"/>
      <c r="M287" s="174"/>
      <c r="T287" s="175"/>
      <c r="AT287" s="170" t="s">
        <v>147</v>
      </c>
      <c r="AU287" s="170" t="s">
        <v>89</v>
      </c>
      <c r="AV287" s="15" t="s">
        <v>140</v>
      </c>
      <c r="AW287" s="15" t="s">
        <v>36</v>
      </c>
      <c r="AX287" s="15" t="s">
        <v>80</v>
      </c>
      <c r="AY287" s="170" t="s">
        <v>127</v>
      </c>
    </row>
    <row r="288" spans="2:65" s="13" customFormat="1">
      <c r="B288" s="152"/>
      <c r="D288" s="146" t="s">
        <v>147</v>
      </c>
      <c r="E288" s="153" t="s">
        <v>1</v>
      </c>
      <c r="F288" s="154" t="s">
        <v>338</v>
      </c>
      <c r="H288" s="155">
        <v>22.52</v>
      </c>
      <c r="I288" s="156"/>
      <c r="L288" s="152"/>
      <c r="M288" s="157"/>
      <c r="T288" s="158"/>
      <c r="AT288" s="153" t="s">
        <v>147</v>
      </c>
      <c r="AU288" s="153" t="s">
        <v>89</v>
      </c>
      <c r="AV288" s="13" t="s">
        <v>89</v>
      </c>
      <c r="AW288" s="13" t="s">
        <v>36</v>
      </c>
      <c r="AX288" s="13" t="s">
        <v>80</v>
      </c>
      <c r="AY288" s="153" t="s">
        <v>127</v>
      </c>
    </row>
    <row r="289" spans="2:65" s="13" customFormat="1">
      <c r="B289" s="152"/>
      <c r="D289" s="146" t="s">
        <v>147</v>
      </c>
      <c r="E289" s="153" t="s">
        <v>1</v>
      </c>
      <c r="F289" s="154" t="s">
        <v>339</v>
      </c>
      <c r="H289" s="155">
        <v>14.69</v>
      </c>
      <c r="I289" s="156"/>
      <c r="L289" s="152"/>
      <c r="M289" s="157"/>
      <c r="T289" s="158"/>
      <c r="AT289" s="153" t="s">
        <v>147</v>
      </c>
      <c r="AU289" s="153" t="s">
        <v>89</v>
      </c>
      <c r="AV289" s="13" t="s">
        <v>89</v>
      </c>
      <c r="AW289" s="13" t="s">
        <v>36</v>
      </c>
      <c r="AX289" s="13" t="s">
        <v>80</v>
      </c>
      <c r="AY289" s="153" t="s">
        <v>127</v>
      </c>
    </row>
    <row r="290" spans="2:65" s="15" customFormat="1">
      <c r="B290" s="169"/>
      <c r="D290" s="146" t="s">
        <v>147</v>
      </c>
      <c r="E290" s="170" t="s">
        <v>1</v>
      </c>
      <c r="F290" s="171" t="s">
        <v>172</v>
      </c>
      <c r="H290" s="172">
        <v>37.21</v>
      </c>
      <c r="I290" s="173"/>
      <c r="L290" s="169"/>
      <c r="M290" s="174"/>
      <c r="T290" s="175"/>
      <c r="AT290" s="170" t="s">
        <v>147</v>
      </c>
      <c r="AU290" s="170" t="s">
        <v>89</v>
      </c>
      <c r="AV290" s="15" t="s">
        <v>140</v>
      </c>
      <c r="AW290" s="15" t="s">
        <v>36</v>
      </c>
      <c r="AX290" s="15" t="s">
        <v>80</v>
      </c>
      <c r="AY290" s="170" t="s">
        <v>127</v>
      </c>
    </row>
    <row r="291" spans="2:65" s="14" customFormat="1">
      <c r="B291" s="159"/>
      <c r="D291" s="146" t="s">
        <v>147</v>
      </c>
      <c r="E291" s="160" t="s">
        <v>1</v>
      </c>
      <c r="F291" s="161" t="s">
        <v>152</v>
      </c>
      <c r="H291" s="162">
        <v>116.31</v>
      </c>
      <c r="I291" s="163"/>
      <c r="L291" s="159"/>
      <c r="M291" s="164"/>
      <c r="T291" s="165"/>
      <c r="AT291" s="160" t="s">
        <v>147</v>
      </c>
      <c r="AU291" s="160" t="s">
        <v>89</v>
      </c>
      <c r="AV291" s="14" t="s">
        <v>134</v>
      </c>
      <c r="AW291" s="14" t="s">
        <v>36</v>
      </c>
      <c r="AX291" s="14" t="s">
        <v>87</v>
      </c>
      <c r="AY291" s="160" t="s">
        <v>127</v>
      </c>
    </row>
    <row r="292" spans="2:65" s="1" customFormat="1" ht="16.5" customHeight="1">
      <c r="B292" s="32"/>
      <c r="C292" s="176" t="s">
        <v>340</v>
      </c>
      <c r="D292" s="176" t="s">
        <v>258</v>
      </c>
      <c r="E292" s="177" t="s">
        <v>341</v>
      </c>
      <c r="F292" s="178" t="s">
        <v>342</v>
      </c>
      <c r="G292" s="179" t="s">
        <v>327</v>
      </c>
      <c r="H292" s="180">
        <v>744.22</v>
      </c>
      <c r="I292" s="181"/>
      <c r="J292" s="182">
        <f>ROUND(I292*H292,2)</f>
        <v>0</v>
      </c>
      <c r="K292" s="178" t="s">
        <v>133</v>
      </c>
      <c r="L292" s="183"/>
      <c r="M292" s="184" t="s">
        <v>1</v>
      </c>
      <c r="N292" s="185" t="s">
        <v>45</v>
      </c>
      <c r="P292" s="141">
        <f>O292*H292</f>
        <v>0</v>
      </c>
      <c r="Q292" s="141">
        <v>1</v>
      </c>
      <c r="R292" s="141">
        <f>Q292*H292</f>
        <v>744.22</v>
      </c>
      <c r="S292" s="141">
        <v>0</v>
      </c>
      <c r="T292" s="142">
        <f>S292*H292</f>
        <v>0</v>
      </c>
      <c r="AR292" s="143" t="s">
        <v>175</v>
      </c>
      <c r="AT292" s="143" t="s">
        <v>258</v>
      </c>
      <c r="AU292" s="143" t="s">
        <v>89</v>
      </c>
      <c r="AY292" s="17" t="s">
        <v>127</v>
      </c>
      <c r="BE292" s="144">
        <f>IF(N292="základní",J292,0)</f>
        <v>0</v>
      </c>
      <c r="BF292" s="144">
        <f>IF(N292="snížená",J292,0)</f>
        <v>0</v>
      </c>
      <c r="BG292" s="144">
        <f>IF(N292="zákl. přenesená",J292,0)</f>
        <v>0</v>
      </c>
      <c r="BH292" s="144">
        <f>IF(N292="sníž. přenesená",J292,0)</f>
        <v>0</v>
      </c>
      <c r="BI292" s="144">
        <f>IF(N292="nulová",J292,0)</f>
        <v>0</v>
      </c>
      <c r="BJ292" s="17" t="s">
        <v>87</v>
      </c>
      <c r="BK292" s="144">
        <f>ROUND(I292*H292,2)</f>
        <v>0</v>
      </c>
      <c r="BL292" s="17" t="s">
        <v>134</v>
      </c>
      <c r="BM292" s="143" t="s">
        <v>343</v>
      </c>
    </row>
    <row r="293" spans="2:65" s="1" customFormat="1" ht="19.5">
      <c r="B293" s="32"/>
      <c r="D293" s="146" t="s">
        <v>167</v>
      </c>
      <c r="F293" s="166" t="s">
        <v>344</v>
      </c>
      <c r="I293" s="167"/>
      <c r="L293" s="32"/>
      <c r="M293" s="168"/>
      <c r="T293" s="56"/>
      <c r="AT293" s="17" t="s">
        <v>167</v>
      </c>
      <c r="AU293" s="17" t="s">
        <v>89</v>
      </c>
    </row>
    <row r="294" spans="2:65" s="13" customFormat="1">
      <c r="B294" s="152"/>
      <c r="D294" s="146" t="s">
        <v>147</v>
      </c>
      <c r="E294" s="153" t="s">
        <v>1</v>
      </c>
      <c r="F294" s="154" t="s">
        <v>345</v>
      </c>
      <c r="H294" s="155">
        <v>699.18</v>
      </c>
      <c r="I294" s="156"/>
      <c r="L294" s="152"/>
      <c r="M294" s="157"/>
      <c r="T294" s="158"/>
      <c r="AT294" s="153" t="s">
        <v>147</v>
      </c>
      <c r="AU294" s="153" t="s">
        <v>89</v>
      </c>
      <c r="AV294" s="13" t="s">
        <v>89</v>
      </c>
      <c r="AW294" s="13" t="s">
        <v>36</v>
      </c>
      <c r="AX294" s="13" t="s">
        <v>80</v>
      </c>
      <c r="AY294" s="153" t="s">
        <v>127</v>
      </c>
    </row>
    <row r="295" spans="2:65" s="13" customFormat="1">
      <c r="B295" s="152"/>
      <c r="D295" s="146" t="s">
        <v>147</v>
      </c>
      <c r="E295" s="153" t="s">
        <v>1</v>
      </c>
      <c r="F295" s="154" t="s">
        <v>346</v>
      </c>
      <c r="H295" s="155">
        <v>45.04</v>
      </c>
      <c r="I295" s="156"/>
      <c r="L295" s="152"/>
      <c r="M295" s="157"/>
      <c r="T295" s="158"/>
      <c r="AT295" s="153" t="s">
        <v>147</v>
      </c>
      <c r="AU295" s="153" t="s">
        <v>89</v>
      </c>
      <c r="AV295" s="13" t="s">
        <v>89</v>
      </c>
      <c r="AW295" s="13" t="s">
        <v>36</v>
      </c>
      <c r="AX295" s="13" t="s">
        <v>80</v>
      </c>
      <c r="AY295" s="153" t="s">
        <v>127</v>
      </c>
    </row>
    <row r="296" spans="2:65" s="14" customFormat="1">
      <c r="B296" s="159"/>
      <c r="D296" s="146" t="s">
        <v>147</v>
      </c>
      <c r="E296" s="160" t="s">
        <v>1</v>
      </c>
      <c r="F296" s="161" t="s">
        <v>152</v>
      </c>
      <c r="H296" s="162">
        <v>744.22</v>
      </c>
      <c r="I296" s="163"/>
      <c r="L296" s="159"/>
      <c r="M296" s="164"/>
      <c r="T296" s="165"/>
      <c r="AT296" s="160" t="s">
        <v>147</v>
      </c>
      <c r="AU296" s="160" t="s">
        <v>89</v>
      </c>
      <c r="AV296" s="14" t="s">
        <v>134</v>
      </c>
      <c r="AW296" s="14" t="s">
        <v>36</v>
      </c>
      <c r="AX296" s="14" t="s">
        <v>87</v>
      </c>
      <c r="AY296" s="160" t="s">
        <v>127</v>
      </c>
    </row>
    <row r="297" spans="2:65" s="1" customFormat="1" ht="66.75" customHeight="1">
      <c r="B297" s="32"/>
      <c r="C297" s="132" t="s">
        <v>347</v>
      </c>
      <c r="D297" s="132" t="s">
        <v>129</v>
      </c>
      <c r="E297" s="133" t="s">
        <v>348</v>
      </c>
      <c r="F297" s="134" t="s">
        <v>349</v>
      </c>
      <c r="G297" s="135" t="s">
        <v>237</v>
      </c>
      <c r="H297" s="136">
        <v>53.03</v>
      </c>
      <c r="I297" s="137"/>
      <c r="J297" s="138">
        <f>ROUND(I297*H297,2)</f>
        <v>0</v>
      </c>
      <c r="K297" s="134" t="s">
        <v>133</v>
      </c>
      <c r="L297" s="32"/>
      <c r="M297" s="139" t="s">
        <v>1</v>
      </c>
      <c r="N297" s="140" t="s">
        <v>45</v>
      </c>
      <c r="P297" s="141">
        <f>O297*H297</f>
        <v>0</v>
      </c>
      <c r="Q297" s="141">
        <v>0</v>
      </c>
      <c r="R297" s="141">
        <f>Q297*H297</f>
        <v>0</v>
      </c>
      <c r="S297" s="141">
        <v>0</v>
      </c>
      <c r="T297" s="142">
        <f>S297*H297</f>
        <v>0</v>
      </c>
      <c r="AR297" s="143" t="s">
        <v>134</v>
      </c>
      <c r="AT297" s="143" t="s">
        <v>129</v>
      </c>
      <c r="AU297" s="143" t="s">
        <v>89</v>
      </c>
      <c r="AY297" s="17" t="s">
        <v>127</v>
      </c>
      <c r="BE297" s="144">
        <f>IF(N297="základní",J297,0)</f>
        <v>0</v>
      </c>
      <c r="BF297" s="144">
        <f>IF(N297="snížená",J297,0)</f>
        <v>0</v>
      </c>
      <c r="BG297" s="144">
        <f>IF(N297="zákl. přenesená",J297,0)</f>
        <v>0</v>
      </c>
      <c r="BH297" s="144">
        <f>IF(N297="sníž. přenesená",J297,0)</f>
        <v>0</v>
      </c>
      <c r="BI297" s="144">
        <f>IF(N297="nulová",J297,0)</f>
        <v>0</v>
      </c>
      <c r="BJ297" s="17" t="s">
        <v>87</v>
      </c>
      <c r="BK297" s="144">
        <f>ROUND(I297*H297,2)</f>
        <v>0</v>
      </c>
      <c r="BL297" s="17" t="s">
        <v>134</v>
      </c>
      <c r="BM297" s="143" t="s">
        <v>350</v>
      </c>
    </row>
    <row r="298" spans="2:65" s="12" customFormat="1">
      <c r="B298" s="145"/>
      <c r="D298" s="146" t="s">
        <v>147</v>
      </c>
      <c r="E298" s="147" t="s">
        <v>1</v>
      </c>
      <c r="F298" s="148" t="s">
        <v>148</v>
      </c>
      <c r="H298" s="147" t="s">
        <v>1</v>
      </c>
      <c r="I298" s="149"/>
      <c r="L298" s="145"/>
      <c r="M298" s="150"/>
      <c r="T298" s="151"/>
      <c r="AT298" s="147" t="s">
        <v>147</v>
      </c>
      <c r="AU298" s="147" t="s">
        <v>89</v>
      </c>
      <c r="AV298" s="12" t="s">
        <v>87</v>
      </c>
      <c r="AW298" s="12" t="s">
        <v>36</v>
      </c>
      <c r="AX298" s="12" t="s">
        <v>80</v>
      </c>
      <c r="AY298" s="147" t="s">
        <v>127</v>
      </c>
    </row>
    <row r="299" spans="2:65" s="12" customFormat="1">
      <c r="B299" s="145"/>
      <c r="D299" s="146" t="s">
        <v>147</v>
      </c>
      <c r="E299" s="147" t="s">
        <v>1</v>
      </c>
      <c r="F299" s="148" t="s">
        <v>244</v>
      </c>
      <c r="H299" s="147" t="s">
        <v>1</v>
      </c>
      <c r="I299" s="149"/>
      <c r="L299" s="145"/>
      <c r="M299" s="150"/>
      <c r="T299" s="151"/>
      <c r="AT299" s="147" t="s">
        <v>147</v>
      </c>
      <c r="AU299" s="147" t="s">
        <v>89</v>
      </c>
      <c r="AV299" s="12" t="s">
        <v>87</v>
      </c>
      <c r="AW299" s="12" t="s">
        <v>36</v>
      </c>
      <c r="AX299" s="12" t="s">
        <v>80</v>
      </c>
      <c r="AY299" s="147" t="s">
        <v>127</v>
      </c>
    </row>
    <row r="300" spans="2:65" s="13" customFormat="1">
      <c r="B300" s="152"/>
      <c r="D300" s="146" t="s">
        <v>147</v>
      </c>
      <c r="E300" s="153" t="s">
        <v>1</v>
      </c>
      <c r="F300" s="154" t="s">
        <v>351</v>
      </c>
      <c r="H300" s="155">
        <v>36.799999999999997</v>
      </c>
      <c r="I300" s="156"/>
      <c r="L300" s="152"/>
      <c r="M300" s="157"/>
      <c r="T300" s="158"/>
      <c r="AT300" s="153" t="s">
        <v>147</v>
      </c>
      <c r="AU300" s="153" t="s">
        <v>89</v>
      </c>
      <c r="AV300" s="13" t="s">
        <v>89</v>
      </c>
      <c r="AW300" s="13" t="s">
        <v>36</v>
      </c>
      <c r="AX300" s="13" t="s">
        <v>80</v>
      </c>
      <c r="AY300" s="153" t="s">
        <v>127</v>
      </c>
    </row>
    <row r="301" spans="2:65" s="13" customFormat="1">
      <c r="B301" s="152"/>
      <c r="D301" s="146" t="s">
        <v>147</v>
      </c>
      <c r="E301" s="153" t="s">
        <v>1</v>
      </c>
      <c r="F301" s="154" t="s">
        <v>352</v>
      </c>
      <c r="H301" s="155">
        <v>16.23</v>
      </c>
      <c r="I301" s="156"/>
      <c r="L301" s="152"/>
      <c r="M301" s="157"/>
      <c r="T301" s="158"/>
      <c r="AT301" s="153" t="s">
        <v>147</v>
      </c>
      <c r="AU301" s="153" t="s">
        <v>89</v>
      </c>
      <c r="AV301" s="13" t="s">
        <v>89</v>
      </c>
      <c r="AW301" s="13" t="s">
        <v>36</v>
      </c>
      <c r="AX301" s="13" t="s">
        <v>80</v>
      </c>
      <c r="AY301" s="153" t="s">
        <v>127</v>
      </c>
    </row>
    <row r="302" spans="2:65" s="14" customFormat="1">
      <c r="B302" s="159"/>
      <c r="D302" s="146" t="s">
        <v>147</v>
      </c>
      <c r="E302" s="160" t="s">
        <v>1</v>
      </c>
      <c r="F302" s="161" t="s">
        <v>152</v>
      </c>
      <c r="H302" s="162">
        <v>53.03</v>
      </c>
      <c r="I302" s="163"/>
      <c r="L302" s="159"/>
      <c r="M302" s="164"/>
      <c r="T302" s="165"/>
      <c r="AT302" s="160" t="s">
        <v>147</v>
      </c>
      <c r="AU302" s="160" t="s">
        <v>89</v>
      </c>
      <c r="AV302" s="14" t="s">
        <v>134</v>
      </c>
      <c r="AW302" s="14" t="s">
        <v>36</v>
      </c>
      <c r="AX302" s="14" t="s">
        <v>87</v>
      </c>
      <c r="AY302" s="160" t="s">
        <v>127</v>
      </c>
    </row>
    <row r="303" spans="2:65" s="1" customFormat="1" ht="16.5" customHeight="1">
      <c r="B303" s="32"/>
      <c r="C303" s="176" t="s">
        <v>353</v>
      </c>
      <c r="D303" s="176" t="s">
        <v>258</v>
      </c>
      <c r="E303" s="177" t="s">
        <v>354</v>
      </c>
      <c r="F303" s="178" t="s">
        <v>355</v>
      </c>
      <c r="G303" s="179" t="s">
        <v>327</v>
      </c>
      <c r="H303" s="180">
        <v>106.06</v>
      </c>
      <c r="I303" s="181"/>
      <c r="J303" s="182">
        <f>ROUND(I303*H303,2)</f>
        <v>0</v>
      </c>
      <c r="K303" s="178" t="s">
        <v>133</v>
      </c>
      <c r="L303" s="183"/>
      <c r="M303" s="184" t="s">
        <v>1</v>
      </c>
      <c r="N303" s="185" t="s">
        <v>45</v>
      </c>
      <c r="P303" s="141">
        <f>O303*H303</f>
        <v>0</v>
      </c>
      <c r="Q303" s="141">
        <v>1</v>
      </c>
      <c r="R303" s="141">
        <f>Q303*H303</f>
        <v>106.06</v>
      </c>
      <c r="S303" s="141">
        <v>0</v>
      </c>
      <c r="T303" s="142">
        <f>S303*H303</f>
        <v>0</v>
      </c>
      <c r="AR303" s="143" t="s">
        <v>175</v>
      </c>
      <c r="AT303" s="143" t="s">
        <v>258</v>
      </c>
      <c r="AU303" s="143" t="s">
        <v>89</v>
      </c>
      <c r="AY303" s="17" t="s">
        <v>127</v>
      </c>
      <c r="BE303" s="144">
        <f>IF(N303="základní",J303,0)</f>
        <v>0</v>
      </c>
      <c r="BF303" s="144">
        <f>IF(N303="snížená",J303,0)</f>
        <v>0</v>
      </c>
      <c r="BG303" s="144">
        <f>IF(N303="zákl. přenesená",J303,0)</f>
        <v>0</v>
      </c>
      <c r="BH303" s="144">
        <f>IF(N303="sníž. přenesená",J303,0)</f>
        <v>0</v>
      </c>
      <c r="BI303" s="144">
        <f>IF(N303="nulová",J303,0)</f>
        <v>0</v>
      </c>
      <c r="BJ303" s="17" t="s">
        <v>87</v>
      </c>
      <c r="BK303" s="144">
        <f>ROUND(I303*H303,2)</f>
        <v>0</v>
      </c>
      <c r="BL303" s="17" t="s">
        <v>134</v>
      </c>
      <c r="BM303" s="143" t="s">
        <v>356</v>
      </c>
    </row>
    <row r="304" spans="2:65" s="1" customFormat="1" ht="19.5">
      <c r="B304" s="32"/>
      <c r="D304" s="146" t="s">
        <v>167</v>
      </c>
      <c r="F304" s="166" t="s">
        <v>357</v>
      </c>
      <c r="I304" s="167"/>
      <c r="L304" s="32"/>
      <c r="M304" s="168"/>
      <c r="T304" s="56"/>
      <c r="AT304" s="17" t="s">
        <v>167</v>
      </c>
      <c r="AU304" s="17" t="s">
        <v>89</v>
      </c>
    </row>
    <row r="305" spans="2:65" s="13" customFormat="1">
      <c r="B305" s="152"/>
      <c r="D305" s="146" t="s">
        <v>147</v>
      </c>
      <c r="F305" s="154" t="s">
        <v>358</v>
      </c>
      <c r="H305" s="155">
        <v>106.06</v>
      </c>
      <c r="I305" s="156"/>
      <c r="L305" s="152"/>
      <c r="M305" s="157"/>
      <c r="T305" s="158"/>
      <c r="AT305" s="153" t="s">
        <v>147</v>
      </c>
      <c r="AU305" s="153" t="s">
        <v>89</v>
      </c>
      <c r="AV305" s="13" t="s">
        <v>89</v>
      </c>
      <c r="AW305" s="13" t="s">
        <v>4</v>
      </c>
      <c r="AX305" s="13" t="s">
        <v>87</v>
      </c>
      <c r="AY305" s="153" t="s">
        <v>127</v>
      </c>
    </row>
    <row r="306" spans="2:65" s="1" customFormat="1" ht="55.5" customHeight="1">
      <c r="B306" s="32"/>
      <c r="C306" s="132" t="s">
        <v>359</v>
      </c>
      <c r="D306" s="132" t="s">
        <v>129</v>
      </c>
      <c r="E306" s="133" t="s">
        <v>360</v>
      </c>
      <c r="F306" s="134" t="s">
        <v>361</v>
      </c>
      <c r="G306" s="135" t="s">
        <v>132</v>
      </c>
      <c r="H306" s="136">
        <v>166.56</v>
      </c>
      <c r="I306" s="137"/>
      <c r="J306" s="138">
        <f>ROUND(I306*H306,2)</f>
        <v>0</v>
      </c>
      <c r="K306" s="134" t="s">
        <v>133</v>
      </c>
      <c r="L306" s="32"/>
      <c r="M306" s="139" t="s">
        <v>1</v>
      </c>
      <c r="N306" s="140" t="s">
        <v>45</v>
      </c>
      <c r="P306" s="141">
        <f>O306*H306</f>
        <v>0</v>
      </c>
      <c r="Q306" s="141">
        <v>0</v>
      </c>
      <c r="R306" s="141">
        <f>Q306*H306</f>
        <v>0</v>
      </c>
      <c r="S306" s="141">
        <v>0</v>
      </c>
      <c r="T306" s="142">
        <f>S306*H306</f>
        <v>0</v>
      </c>
      <c r="AR306" s="143" t="s">
        <v>134</v>
      </c>
      <c r="AT306" s="143" t="s">
        <v>129</v>
      </c>
      <c r="AU306" s="143" t="s">
        <v>89</v>
      </c>
      <c r="AY306" s="17" t="s">
        <v>127</v>
      </c>
      <c r="BE306" s="144">
        <f>IF(N306="základní",J306,0)</f>
        <v>0</v>
      </c>
      <c r="BF306" s="144">
        <f>IF(N306="snížená",J306,0)</f>
        <v>0</v>
      </c>
      <c r="BG306" s="144">
        <f>IF(N306="zákl. přenesená",J306,0)</f>
        <v>0</v>
      </c>
      <c r="BH306" s="144">
        <f>IF(N306="sníž. přenesená",J306,0)</f>
        <v>0</v>
      </c>
      <c r="BI306" s="144">
        <f>IF(N306="nulová",J306,0)</f>
        <v>0</v>
      </c>
      <c r="BJ306" s="17" t="s">
        <v>87</v>
      </c>
      <c r="BK306" s="144">
        <f>ROUND(I306*H306,2)</f>
        <v>0</v>
      </c>
      <c r="BL306" s="17" t="s">
        <v>134</v>
      </c>
      <c r="BM306" s="143" t="s">
        <v>362</v>
      </c>
    </row>
    <row r="307" spans="2:65" s="13" customFormat="1">
      <c r="B307" s="152"/>
      <c r="D307" s="146" t="s">
        <v>147</v>
      </c>
      <c r="E307" s="153" t="s">
        <v>1</v>
      </c>
      <c r="F307" s="154" t="s">
        <v>363</v>
      </c>
      <c r="H307" s="155">
        <v>123.56</v>
      </c>
      <c r="I307" s="156"/>
      <c r="L307" s="152"/>
      <c r="M307" s="157"/>
      <c r="T307" s="158"/>
      <c r="AT307" s="153" t="s">
        <v>147</v>
      </c>
      <c r="AU307" s="153" t="s">
        <v>89</v>
      </c>
      <c r="AV307" s="13" t="s">
        <v>89</v>
      </c>
      <c r="AW307" s="13" t="s">
        <v>36</v>
      </c>
      <c r="AX307" s="13" t="s">
        <v>80</v>
      </c>
      <c r="AY307" s="153" t="s">
        <v>127</v>
      </c>
    </row>
    <row r="308" spans="2:65" s="13" customFormat="1">
      <c r="B308" s="152"/>
      <c r="D308" s="146" t="s">
        <v>147</v>
      </c>
      <c r="E308" s="153" t="s">
        <v>1</v>
      </c>
      <c r="F308" s="154" t="s">
        <v>364</v>
      </c>
      <c r="H308" s="155">
        <v>15</v>
      </c>
      <c r="I308" s="156"/>
      <c r="L308" s="152"/>
      <c r="M308" s="157"/>
      <c r="T308" s="158"/>
      <c r="AT308" s="153" t="s">
        <v>147</v>
      </c>
      <c r="AU308" s="153" t="s">
        <v>89</v>
      </c>
      <c r="AV308" s="13" t="s">
        <v>89</v>
      </c>
      <c r="AW308" s="13" t="s">
        <v>36</v>
      </c>
      <c r="AX308" s="13" t="s">
        <v>80</v>
      </c>
      <c r="AY308" s="153" t="s">
        <v>127</v>
      </c>
    </row>
    <row r="309" spans="2:65" s="13" customFormat="1">
      <c r="B309" s="152"/>
      <c r="D309" s="146" t="s">
        <v>147</v>
      </c>
      <c r="E309" s="153" t="s">
        <v>1</v>
      </c>
      <c r="F309" s="154" t="s">
        <v>365</v>
      </c>
      <c r="H309" s="155">
        <v>4</v>
      </c>
      <c r="I309" s="156"/>
      <c r="L309" s="152"/>
      <c r="M309" s="157"/>
      <c r="T309" s="158"/>
      <c r="AT309" s="153" t="s">
        <v>147</v>
      </c>
      <c r="AU309" s="153" t="s">
        <v>89</v>
      </c>
      <c r="AV309" s="13" t="s">
        <v>89</v>
      </c>
      <c r="AW309" s="13" t="s">
        <v>36</v>
      </c>
      <c r="AX309" s="13" t="s">
        <v>80</v>
      </c>
      <c r="AY309" s="153" t="s">
        <v>127</v>
      </c>
    </row>
    <row r="310" spans="2:65" s="15" customFormat="1">
      <c r="B310" s="169"/>
      <c r="D310" s="146" t="s">
        <v>147</v>
      </c>
      <c r="E310" s="170" t="s">
        <v>1</v>
      </c>
      <c r="F310" s="171" t="s">
        <v>172</v>
      </c>
      <c r="H310" s="172">
        <v>142.56</v>
      </c>
      <c r="I310" s="173"/>
      <c r="L310" s="169"/>
      <c r="M310" s="174"/>
      <c r="T310" s="175"/>
      <c r="AT310" s="170" t="s">
        <v>147</v>
      </c>
      <c r="AU310" s="170" t="s">
        <v>89</v>
      </c>
      <c r="AV310" s="15" t="s">
        <v>140</v>
      </c>
      <c r="AW310" s="15" t="s">
        <v>36</v>
      </c>
      <c r="AX310" s="15" t="s">
        <v>80</v>
      </c>
      <c r="AY310" s="170" t="s">
        <v>127</v>
      </c>
    </row>
    <row r="311" spans="2:65" s="13" customFormat="1">
      <c r="B311" s="152"/>
      <c r="D311" s="146" t="s">
        <v>147</v>
      </c>
      <c r="E311" s="153" t="s">
        <v>1</v>
      </c>
      <c r="F311" s="154" t="s">
        <v>366</v>
      </c>
      <c r="H311" s="155">
        <v>24</v>
      </c>
      <c r="I311" s="156"/>
      <c r="L311" s="152"/>
      <c r="M311" s="157"/>
      <c r="T311" s="158"/>
      <c r="AT311" s="153" t="s">
        <v>147</v>
      </c>
      <c r="AU311" s="153" t="s">
        <v>89</v>
      </c>
      <c r="AV311" s="13" t="s">
        <v>89</v>
      </c>
      <c r="AW311" s="13" t="s">
        <v>36</v>
      </c>
      <c r="AX311" s="13" t="s">
        <v>80</v>
      </c>
      <c r="AY311" s="153" t="s">
        <v>127</v>
      </c>
    </row>
    <row r="312" spans="2:65" s="14" customFormat="1">
      <c r="B312" s="159"/>
      <c r="D312" s="146" t="s">
        <v>147</v>
      </c>
      <c r="E312" s="160" t="s">
        <v>1</v>
      </c>
      <c r="F312" s="161" t="s">
        <v>152</v>
      </c>
      <c r="H312" s="162">
        <v>166.56</v>
      </c>
      <c r="I312" s="163"/>
      <c r="L312" s="159"/>
      <c r="M312" s="164"/>
      <c r="T312" s="165"/>
      <c r="AT312" s="160" t="s">
        <v>147</v>
      </c>
      <c r="AU312" s="160" t="s">
        <v>89</v>
      </c>
      <c r="AV312" s="14" t="s">
        <v>134</v>
      </c>
      <c r="AW312" s="14" t="s">
        <v>36</v>
      </c>
      <c r="AX312" s="14" t="s">
        <v>87</v>
      </c>
      <c r="AY312" s="160" t="s">
        <v>127</v>
      </c>
    </row>
    <row r="313" spans="2:65" s="1" customFormat="1" ht="37.9" customHeight="1">
      <c r="B313" s="32"/>
      <c r="C313" s="132" t="s">
        <v>367</v>
      </c>
      <c r="D313" s="132" t="s">
        <v>129</v>
      </c>
      <c r="E313" s="133" t="s">
        <v>368</v>
      </c>
      <c r="F313" s="134" t="s">
        <v>369</v>
      </c>
      <c r="G313" s="135" t="s">
        <v>132</v>
      </c>
      <c r="H313" s="136">
        <v>86.03</v>
      </c>
      <c r="I313" s="137"/>
      <c r="J313" s="138">
        <f>ROUND(I313*H313,2)</f>
        <v>0</v>
      </c>
      <c r="K313" s="134" t="s">
        <v>133</v>
      </c>
      <c r="L313" s="32"/>
      <c r="M313" s="139" t="s">
        <v>1</v>
      </c>
      <c r="N313" s="140" t="s">
        <v>45</v>
      </c>
      <c r="P313" s="141">
        <f>O313*H313</f>
        <v>0</v>
      </c>
      <c r="Q313" s="141">
        <v>0</v>
      </c>
      <c r="R313" s="141">
        <f>Q313*H313</f>
        <v>0</v>
      </c>
      <c r="S313" s="141">
        <v>0</v>
      </c>
      <c r="T313" s="142">
        <f>S313*H313</f>
        <v>0</v>
      </c>
      <c r="AR313" s="143" t="s">
        <v>134</v>
      </c>
      <c r="AT313" s="143" t="s">
        <v>129</v>
      </c>
      <c r="AU313" s="143" t="s">
        <v>89</v>
      </c>
      <c r="AY313" s="17" t="s">
        <v>127</v>
      </c>
      <c r="BE313" s="144">
        <f>IF(N313="základní",J313,0)</f>
        <v>0</v>
      </c>
      <c r="BF313" s="144">
        <f>IF(N313="snížená",J313,0)</f>
        <v>0</v>
      </c>
      <c r="BG313" s="144">
        <f>IF(N313="zákl. přenesená",J313,0)</f>
        <v>0</v>
      </c>
      <c r="BH313" s="144">
        <f>IF(N313="sníž. přenesená",J313,0)</f>
        <v>0</v>
      </c>
      <c r="BI313" s="144">
        <f>IF(N313="nulová",J313,0)</f>
        <v>0</v>
      </c>
      <c r="BJ313" s="17" t="s">
        <v>87</v>
      </c>
      <c r="BK313" s="144">
        <f>ROUND(I313*H313,2)</f>
        <v>0</v>
      </c>
      <c r="BL313" s="17" t="s">
        <v>134</v>
      </c>
      <c r="BM313" s="143" t="s">
        <v>370</v>
      </c>
    </row>
    <row r="314" spans="2:65" s="12" customFormat="1">
      <c r="B314" s="145"/>
      <c r="D314" s="146" t="s">
        <v>147</v>
      </c>
      <c r="E314" s="147" t="s">
        <v>1</v>
      </c>
      <c r="F314" s="148" t="s">
        <v>371</v>
      </c>
      <c r="H314" s="147" t="s">
        <v>1</v>
      </c>
      <c r="I314" s="149"/>
      <c r="L314" s="145"/>
      <c r="M314" s="150"/>
      <c r="T314" s="151"/>
      <c r="AT314" s="147" t="s">
        <v>147</v>
      </c>
      <c r="AU314" s="147" t="s">
        <v>89</v>
      </c>
      <c r="AV314" s="12" t="s">
        <v>87</v>
      </c>
      <c r="AW314" s="12" t="s">
        <v>36</v>
      </c>
      <c r="AX314" s="12" t="s">
        <v>80</v>
      </c>
      <c r="AY314" s="147" t="s">
        <v>127</v>
      </c>
    </row>
    <row r="315" spans="2:65" s="13" customFormat="1">
      <c r="B315" s="152"/>
      <c r="D315" s="146" t="s">
        <v>147</v>
      </c>
      <c r="E315" s="153" t="s">
        <v>1</v>
      </c>
      <c r="F315" s="154" t="s">
        <v>230</v>
      </c>
      <c r="H315" s="155">
        <v>61.78</v>
      </c>
      <c r="I315" s="156"/>
      <c r="L315" s="152"/>
      <c r="M315" s="157"/>
      <c r="T315" s="158"/>
      <c r="AT315" s="153" t="s">
        <v>147</v>
      </c>
      <c r="AU315" s="153" t="s">
        <v>89</v>
      </c>
      <c r="AV315" s="13" t="s">
        <v>89</v>
      </c>
      <c r="AW315" s="13" t="s">
        <v>36</v>
      </c>
      <c r="AX315" s="13" t="s">
        <v>80</v>
      </c>
      <c r="AY315" s="153" t="s">
        <v>127</v>
      </c>
    </row>
    <row r="316" spans="2:65" s="13" customFormat="1">
      <c r="B316" s="152"/>
      <c r="D316" s="146" t="s">
        <v>147</v>
      </c>
      <c r="E316" s="153" t="s">
        <v>1</v>
      </c>
      <c r="F316" s="154" t="s">
        <v>231</v>
      </c>
      <c r="H316" s="155">
        <v>10</v>
      </c>
      <c r="I316" s="156"/>
      <c r="L316" s="152"/>
      <c r="M316" s="157"/>
      <c r="T316" s="158"/>
      <c r="AT316" s="153" t="s">
        <v>147</v>
      </c>
      <c r="AU316" s="153" t="s">
        <v>89</v>
      </c>
      <c r="AV316" s="13" t="s">
        <v>89</v>
      </c>
      <c r="AW316" s="13" t="s">
        <v>36</v>
      </c>
      <c r="AX316" s="13" t="s">
        <v>80</v>
      </c>
      <c r="AY316" s="153" t="s">
        <v>127</v>
      </c>
    </row>
    <row r="317" spans="2:65" s="13" customFormat="1">
      <c r="B317" s="152"/>
      <c r="D317" s="146" t="s">
        <v>147</v>
      </c>
      <c r="E317" s="153" t="s">
        <v>1</v>
      </c>
      <c r="F317" s="154" t="s">
        <v>232</v>
      </c>
      <c r="H317" s="155">
        <v>2.25</v>
      </c>
      <c r="I317" s="156"/>
      <c r="L317" s="152"/>
      <c r="M317" s="157"/>
      <c r="T317" s="158"/>
      <c r="AT317" s="153" t="s">
        <v>147</v>
      </c>
      <c r="AU317" s="153" t="s">
        <v>89</v>
      </c>
      <c r="AV317" s="13" t="s">
        <v>89</v>
      </c>
      <c r="AW317" s="13" t="s">
        <v>36</v>
      </c>
      <c r="AX317" s="13" t="s">
        <v>80</v>
      </c>
      <c r="AY317" s="153" t="s">
        <v>127</v>
      </c>
    </row>
    <row r="318" spans="2:65" s="15" customFormat="1">
      <c r="B318" s="169"/>
      <c r="D318" s="146" t="s">
        <v>147</v>
      </c>
      <c r="E318" s="170" t="s">
        <v>1</v>
      </c>
      <c r="F318" s="171" t="s">
        <v>172</v>
      </c>
      <c r="H318" s="172">
        <v>74.03</v>
      </c>
      <c r="I318" s="173"/>
      <c r="L318" s="169"/>
      <c r="M318" s="174"/>
      <c r="T318" s="175"/>
      <c r="AT318" s="170" t="s">
        <v>147</v>
      </c>
      <c r="AU318" s="170" t="s">
        <v>89</v>
      </c>
      <c r="AV318" s="15" t="s">
        <v>140</v>
      </c>
      <c r="AW318" s="15" t="s">
        <v>36</v>
      </c>
      <c r="AX318" s="15" t="s">
        <v>80</v>
      </c>
      <c r="AY318" s="170" t="s">
        <v>127</v>
      </c>
    </row>
    <row r="319" spans="2:65" s="13" customFormat="1">
      <c r="B319" s="152"/>
      <c r="D319" s="146" t="s">
        <v>147</v>
      </c>
      <c r="E319" s="153" t="s">
        <v>1</v>
      </c>
      <c r="F319" s="154" t="s">
        <v>372</v>
      </c>
      <c r="H319" s="155">
        <v>12</v>
      </c>
      <c r="I319" s="156"/>
      <c r="L319" s="152"/>
      <c r="M319" s="157"/>
      <c r="T319" s="158"/>
      <c r="AT319" s="153" t="s">
        <v>147</v>
      </c>
      <c r="AU319" s="153" t="s">
        <v>89</v>
      </c>
      <c r="AV319" s="13" t="s">
        <v>89</v>
      </c>
      <c r="AW319" s="13" t="s">
        <v>36</v>
      </c>
      <c r="AX319" s="13" t="s">
        <v>80</v>
      </c>
      <c r="AY319" s="153" t="s">
        <v>127</v>
      </c>
    </row>
    <row r="320" spans="2:65" s="14" customFormat="1">
      <c r="B320" s="159"/>
      <c r="D320" s="146" t="s">
        <v>147</v>
      </c>
      <c r="E320" s="160" t="s">
        <v>1</v>
      </c>
      <c r="F320" s="161" t="s">
        <v>152</v>
      </c>
      <c r="H320" s="162">
        <v>86.03</v>
      </c>
      <c r="I320" s="163"/>
      <c r="L320" s="159"/>
      <c r="M320" s="164"/>
      <c r="T320" s="165"/>
      <c r="AT320" s="160" t="s">
        <v>147</v>
      </c>
      <c r="AU320" s="160" t="s">
        <v>89</v>
      </c>
      <c r="AV320" s="14" t="s">
        <v>134</v>
      </c>
      <c r="AW320" s="14" t="s">
        <v>36</v>
      </c>
      <c r="AX320" s="14" t="s">
        <v>87</v>
      </c>
      <c r="AY320" s="160" t="s">
        <v>127</v>
      </c>
    </row>
    <row r="321" spans="2:65" s="1" customFormat="1" ht="37.9" customHeight="1">
      <c r="B321" s="32"/>
      <c r="C321" s="132" t="s">
        <v>373</v>
      </c>
      <c r="D321" s="132" t="s">
        <v>129</v>
      </c>
      <c r="E321" s="133" t="s">
        <v>374</v>
      </c>
      <c r="F321" s="134" t="s">
        <v>375</v>
      </c>
      <c r="G321" s="135" t="s">
        <v>132</v>
      </c>
      <c r="H321" s="136">
        <v>252.59</v>
      </c>
      <c r="I321" s="137"/>
      <c r="J321" s="138">
        <f>ROUND(I321*H321,2)</f>
        <v>0</v>
      </c>
      <c r="K321" s="134" t="s">
        <v>133</v>
      </c>
      <c r="L321" s="32"/>
      <c r="M321" s="139" t="s">
        <v>1</v>
      </c>
      <c r="N321" s="140" t="s">
        <v>45</v>
      </c>
      <c r="P321" s="141">
        <f>O321*H321</f>
        <v>0</v>
      </c>
      <c r="Q321" s="141">
        <v>0</v>
      </c>
      <c r="R321" s="141">
        <f>Q321*H321</f>
        <v>0</v>
      </c>
      <c r="S321" s="141">
        <v>0</v>
      </c>
      <c r="T321" s="142">
        <f>S321*H321</f>
        <v>0</v>
      </c>
      <c r="AR321" s="143" t="s">
        <v>134</v>
      </c>
      <c r="AT321" s="143" t="s">
        <v>129</v>
      </c>
      <c r="AU321" s="143" t="s">
        <v>89</v>
      </c>
      <c r="AY321" s="17" t="s">
        <v>127</v>
      </c>
      <c r="BE321" s="144">
        <f>IF(N321="základní",J321,0)</f>
        <v>0</v>
      </c>
      <c r="BF321" s="144">
        <f>IF(N321="snížená",J321,0)</f>
        <v>0</v>
      </c>
      <c r="BG321" s="144">
        <f>IF(N321="zákl. přenesená",J321,0)</f>
        <v>0</v>
      </c>
      <c r="BH321" s="144">
        <f>IF(N321="sníž. přenesená",J321,0)</f>
        <v>0</v>
      </c>
      <c r="BI321" s="144">
        <f>IF(N321="nulová",J321,0)</f>
        <v>0</v>
      </c>
      <c r="BJ321" s="17" t="s">
        <v>87</v>
      </c>
      <c r="BK321" s="144">
        <f>ROUND(I321*H321,2)</f>
        <v>0</v>
      </c>
      <c r="BL321" s="17" t="s">
        <v>134</v>
      </c>
      <c r="BM321" s="143" t="s">
        <v>376</v>
      </c>
    </row>
    <row r="322" spans="2:65" s="13" customFormat="1">
      <c r="B322" s="152"/>
      <c r="D322" s="146" t="s">
        <v>147</v>
      </c>
      <c r="E322" s="153" t="s">
        <v>1</v>
      </c>
      <c r="F322" s="154" t="s">
        <v>377</v>
      </c>
      <c r="H322" s="155">
        <v>216.59</v>
      </c>
      <c r="I322" s="156"/>
      <c r="L322" s="152"/>
      <c r="M322" s="157"/>
      <c r="T322" s="158"/>
      <c r="AT322" s="153" t="s">
        <v>147</v>
      </c>
      <c r="AU322" s="153" t="s">
        <v>89</v>
      </c>
      <c r="AV322" s="13" t="s">
        <v>89</v>
      </c>
      <c r="AW322" s="13" t="s">
        <v>36</v>
      </c>
      <c r="AX322" s="13" t="s">
        <v>80</v>
      </c>
      <c r="AY322" s="153" t="s">
        <v>127</v>
      </c>
    </row>
    <row r="323" spans="2:65" s="13" customFormat="1">
      <c r="B323" s="152"/>
      <c r="D323" s="146" t="s">
        <v>147</v>
      </c>
      <c r="E323" s="153" t="s">
        <v>1</v>
      </c>
      <c r="F323" s="154" t="s">
        <v>378</v>
      </c>
      <c r="H323" s="155">
        <v>36</v>
      </c>
      <c r="I323" s="156"/>
      <c r="L323" s="152"/>
      <c r="M323" s="157"/>
      <c r="T323" s="158"/>
      <c r="AT323" s="153" t="s">
        <v>147</v>
      </c>
      <c r="AU323" s="153" t="s">
        <v>89</v>
      </c>
      <c r="AV323" s="13" t="s">
        <v>89</v>
      </c>
      <c r="AW323" s="13" t="s">
        <v>36</v>
      </c>
      <c r="AX323" s="13" t="s">
        <v>80</v>
      </c>
      <c r="AY323" s="153" t="s">
        <v>127</v>
      </c>
    </row>
    <row r="324" spans="2:65" s="14" customFormat="1">
      <c r="B324" s="159"/>
      <c r="D324" s="146" t="s">
        <v>147</v>
      </c>
      <c r="E324" s="160" t="s">
        <v>1</v>
      </c>
      <c r="F324" s="161" t="s">
        <v>152</v>
      </c>
      <c r="H324" s="162">
        <v>252.59</v>
      </c>
      <c r="I324" s="163"/>
      <c r="L324" s="159"/>
      <c r="M324" s="164"/>
      <c r="T324" s="165"/>
      <c r="AT324" s="160" t="s">
        <v>147</v>
      </c>
      <c r="AU324" s="160" t="s">
        <v>89</v>
      </c>
      <c r="AV324" s="14" t="s">
        <v>134</v>
      </c>
      <c r="AW324" s="14" t="s">
        <v>36</v>
      </c>
      <c r="AX324" s="14" t="s">
        <v>87</v>
      </c>
      <c r="AY324" s="160" t="s">
        <v>127</v>
      </c>
    </row>
    <row r="325" spans="2:65" s="1" customFormat="1" ht="16.5" customHeight="1">
      <c r="B325" s="32"/>
      <c r="C325" s="176" t="s">
        <v>379</v>
      </c>
      <c r="D325" s="176" t="s">
        <v>258</v>
      </c>
      <c r="E325" s="177" t="s">
        <v>380</v>
      </c>
      <c r="F325" s="178" t="s">
        <v>381</v>
      </c>
      <c r="G325" s="179" t="s">
        <v>382</v>
      </c>
      <c r="H325" s="180">
        <v>4.9720000000000004</v>
      </c>
      <c r="I325" s="181"/>
      <c r="J325" s="182">
        <f>ROUND(I325*H325,2)</f>
        <v>0</v>
      </c>
      <c r="K325" s="178" t="s">
        <v>133</v>
      </c>
      <c r="L325" s="183"/>
      <c r="M325" s="184" t="s">
        <v>1</v>
      </c>
      <c r="N325" s="185" t="s">
        <v>45</v>
      </c>
      <c r="P325" s="141">
        <f>O325*H325</f>
        <v>0</v>
      </c>
      <c r="Q325" s="141">
        <v>1E-3</v>
      </c>
      <c r="R325" s="141">
        <f>Q325*H325</f>
        <v>4.9720000000000007E-3</v>
      </c>
      <c r="S325" s="141">
        <v>0</v>
      </c>
      <c r="T325" s="142">
        <f>S325*H325</f>
        <v>0</v>
      </c>
      <c r="AR325" s="143" t="s">
        <v>175</v>
      </c>
      <c r="AT325" s="143" t="s">
        <v>258</v>
      </c>
      <c r="AU325" s="143" t="s">
        <v>89</v>
      </c>
      <c r="AY325" s="17" t="s">
        <v>127</v>
      </c>
      <c r="BE325" s="144">
        <f>IF(N325="základní",J325,0)</f>
        <v>0</v>
      </c>
      <c r="BF325" s="144">
        <f>IF(N325="snížená",J325,0)</f>
        <v>0</v>
      </c>
      <c r="BG325" s="144">
        <f>IF(N325="zákl. přenesená",J325,0)</f>
        <v>0</v>
      </c>
      <c r="BH325" s="144">
        <f>IF(N325="sníž. přenesená",J325,0)</f>
        <v>0</v>
      </c>
      <c r="BI325" s="144">
        <f>IF(N325="nulová",J325,0)</f>
        <v>0</v>
      </c>
      <c r="BJ325" s="17" t="s">
        <v>87</v>
      </c>
      <c r="BK325" s="144">
        <f>ROUND(I325*H325,2)</f>
        <v>0</v>
      </c>
      <c r="BL325" s="17" t="s">
        <v>134</v>
      </c>
      <c r="BM325" s="143" t="s">
        <v>383</v>
      </c>
    </row>
    <row r="326" spans="2:65" s="13" customFormat="1">
      <c r="B326" s="152"/>
      <c r="D326" s="146" t="s">
        <v>147</v>
      </c>
      <c r="E326" s="153" t="s">
        <v>1</v>
      </c>
      <c r="F326" s="154" t="s">
        <v>384</v>
      </c>
      <c r="H326" s="155">
        <v>4.3319999999999999</v>
      </c>
      <c r="I326" s="156"/>
      <c r="L326" s="152"/>
      <c r="M326" s="157"/>
      <c r="T326" s="158"/>
      <c r="AT326" s="153" t="s">
        <v>147</v>
      </c>
      <c r="AU326" s="153" t="s">
        <v>89</v>
      </c>
      <c r="AV326" s="13" t="s">
        <v>89</v>
      </c>
      <c r="AW326" s="13" t="s">
        <v>36</v>
      </c>
      <c r="AX326" s="13" t="s">
        <v>80</v>
      </c>
      <c r="AY326" s="153" t="s">
        <v>127</v>
      </c>
    </row>
    <row r="327" spans="2:65" s="13" customFormat="1">
      <c r="B327" s="152"/>
      <c r="D327" s="146" t="s">
        <v>147</v>
      </c>
      <c r="E327" s="153" t="s">
        <v>1</v>
      </c>
      <c r="F327" s="154" t="s">
        <v>385</v>
      </c>
      <c r="H327" s="155">
        <v>0.64</v>
      </c>
      <c r="I327" s="156"/>
      <c r="L327" s="152"/>
      <c r="M327" s="157"/>
      <c r="T327" s="158"/>
      <c r="AT327" s="153" t="s">
        <v>147</v>
      </c>
      <c r="AU327" s="153" t="s">
        <v>89</v>
      </c>
      <c r="AV327" s="13" t="s">
        <v>89</v>
      </c>
      <c r="AW327" s="13" t="s">
        <v>36</v>
      </c>
      <c r="AX327" s="13" t="s">
        <v>80</v>
      </c>
      <c r="AY327" s="153" t="s">
        <v>127</v>
      </c>
    </row>
    <row r="328" spans="2:65" s="14" customFormat="1">
      <c r="B328" s="159"/>
      <c r="D328" s="146" t="s">
        <v>147</v>
      </c>
      <c r="E328" s="160" t="s">
        <v>1</v>
      </c>
      <c r="F328" s="161" t="s">
        <v>152</v>
      </c>
      <c r="H328" s="162">
        <v>4.9720000000000004</v>
      </c>
      <c r="I328" s="163"/>
      <c r="L328" s="159"/>
      <c r="M328" s="164"/>
      <c r="T328" s="165"/>
      <c r="AT328" s="160" t="s">
        <v>147</v>
      </c>
      <c r="AU328" s="160" t="s">
        <v>89</v>
      </c>
      <c r="AV328" s="14" t="s">
        <v>134</v>
      </c>
      <c r="AW328" s="14" t="s">
        <v>36</v>
      </c>
      <c r="AX328" s="14" t="s">
        <v>87</v>
      </c>
      <c r="AY328" s="160" t="s">
        <v>127</v>
      </c>
    </row>
    <row r="329" spans="2:65" s="1" customFormat="1" ht="37.9" customHeight="1">
      <c r="B329" s="32"/>
      <c r="C329" s="132" t="s">
        <v>386</v>
      </c>
      <c r="D329" s="132" t="s">
        <v>129</v>
      </c>
      <c r="E329" s="133" t="s">
        <v>387</v>
      </c>
      <c r="F329" s="134" t="s">
        <v>388</v>
      </c>
      <c r="G329" s="135" t="s">
        <v>138</v>
      </c>
      <c r="H329" s="136">
        <v>1</v>
      </c>
      <c r="I329" s="137"/>
      <c r="J329" s="138">
        <f t="shared" ref="J329:J334" si="10">ROUND(I329*H329,2)</f>
        <v>0</v>
      </c>
      <c r="K329" s="134" t="s">
        <v>133</v>
      </c>
      <c r="L329" s="32"/>
      <c r="M329" s="139" t="s">
        <v>1</v>
      </c>
      <c r="N329" s="140" t="s">
        <v>45</v>
      </c>
      <c r="P329" s="141">
        <f t="shared" ref="P329:P334" si="11">O329*H329</f>
        <v>0</v>
      </c>
      <c r="Q329" s="141">
        <v>0</v>
      </c>
      <c r="R329" s="141">
        <f t="shared" ref="R329:R334" si="12">Q329*H329</f>
        <v>0</v>
      </c>
      <c r="S329" s="141">
        <v>0</v>
      </c>
      <c r="T329" s="142">
        <f t="shared" ref="T329:T334" si="13">S329*H329</f>
        <v>0</v>
      </c>
      <c r="AR329" s="143" t="s">
        <v>134</v>
      </c>
      <c r="AT329" s="143" t="s">
        <v>129</v>
      </c>
      <c r="AU329" s="143" t="s">
        <v>89</v>
      </c>
      <c r="AY329" s="17" t="s">
        <v>127</v>
      </c>
      <c r="BE329" s="144">
        <f t="shared" ref="BE329:BE334" si="14">IF(N329="základní",J329,0)</f>
        <v>0</v>
      </c>
      <c r="BF329" s="144">
        <f t="shared" ref="BF329:BF334" si="15">IF(N329="snížená",J329,0)</f>
        <v>0</v>
      </c>
      <c r="BG329" s="144">
        <f t="shared" ref="BG329:BG334" si="16">IF(N329="zákl. přenesená",J329,0)</f>
        <v>0</v>
      </c>
      <c r="BH329" s="144">
        <f t="shared" ref="BH329:BH334" si="17">IF(N329="sníž. přenesená",J329,0)</f>
        <v>0</v>
      </c>
      <c r="BI329" s="144">
        <f t="shared" ref="BI329:BI334" si="18">IF(N329="nulová",J329,0)</f>
        <v>0</v>
      </c>
      <c r="BJ329" s="17" t="s">
        <v>87</v>
      </c>
      <c r="BK329" s="144">
        <f t="shared" ref="BK329:BK334" si="19">ROUND(I329*H329,2)</f>
        <v>0</v>
      </c>
      <c r="BL329" s="17" t="s">
        <v>134</v>
      </c>
      <c r="BM329" s="143" t="s">
        <v>389</v>
      </c>
    </row>
    <row r="330" spans="2:65" s="1" customFormat="1" ht="44.25" customHeight="1">
      <c r="B330" s="32"/>
      <c r="C330" s="132" t="s">
        <v>390</v>
      </c>
      <c r="D330" s="132" t="s">
        <v>129</v>
      </c>
      <c r="E330" s="133" t="s">
        <v>391</v>
      </c>
      <c r="F330" s="134" t="s">
        <v>392</v>
      </c>
      <c r="G330" s="135" t="s">
        <v>138</v>
      </c>
      <c r="H330" s="136">
        <v>2</v>
      </c>
      <c r="I330" s="137"/>
      <c r="J330" s="138">
        <f t="shared" si="10"/>
        <v>0</v>
      </c>
      <c r="K330" s="134" t="s">
        <v>133</v>
      </c>
      <c r="L330" s="32"/>
      <c r="M330" s="139" t="s">
        <v>1</v>
      </c>
      <c r="N330" s="140" t="s">
        <v>45</v>
      </c>
      <c r="P330" s="141">
        <f t="shared" si="11"/>
        <v>0</v>
      </c>
      <c r="Q330" s="141">
        <v>0</v>
      </c>
      <c r="R330" s="141">
        <f t="shared" si="12"/>
        <v>0</v>
      </c>
      <c r="S330" s="141">
        <v>0</v>
      </c>
      <c r="T330" s="142">
        <f t="shared" si="13"/>
        <v>0</v>
      </c>
      <c r="AR330" s="143" t="s">
        <v>134</v>
      </c>
      <c r="AT330" s="143" t="s">
        <v>129</v>
      </c>
      <c r="AU330" s="143" t="s">
        <v>89</v>
      </c>
      <c r="AY330" s="17" t="s">
        <v>127</v>
      </c>
      <c r="BE330" s="144">
        <f t="shared" si="14"/>
        <v>0</v>
      </c>
      <c r="BF330" s="144">
        <f t="shared" si="15"/>
        <v>0</v>
      </c>
      <c r="BG330" s="144">
        <f t="shared" si="16"/>
        <v>0</v>
      </c>
      <c r="BH330" s="144">
        <f t="shared" si="17"/>
        <v>0</v>
      </c>
      <c r="BI330" s="144">
        <f t="shared" si="18"/>
        <v>0</v>
      </c>
      <c r="BJ330" s="17" t="s">
        <v>87</v>
      </c>
      <c r="BK330" s="144">
        <f t="shared" si="19"/>
        <v>0</v>
      </c>
      <c r="BL330" s="17" t="s">
        <v>134</v>
      </c>
      <c r="BM330" s="143" t="s">
        <v>393</v>
      </c>
    </row>
    <row r="331" spans="2:65" s="1" customFormat="1" ht="37.9" customHeight="1">
      <c r="B331" s="32"/>
      <c r="C331" s="132" t="s">
        <v>394</v>
      </c>
      <c r="D331" s="132" t="s">
        <v>129</v>
      </c>
      <c r="E331" s="133" t="s">
        <v>395</v>
      </c>
      <c r="F331" s="134" t="s">
        <v>396</v>
      </c>
      <c r="G331" s="135" t="s">
        <v>138</v>
      </c>
      <c r="H331" s="136">
        <v>1</v>
      </c>
      <c r="I331" s="137"/>
      <c r="J331" s="138">
        <f t="shared" si="10"/>
        <v>0</v>
      </c>
      <c r="K331" s="134" t="s">
        <v>133</v>
      </c>
      <c r="L331" s="32"/>
      <c r="M331" s="139" t="s">
        <v>1</v>
      </c>
      <c r="N331" s="140" t="s">
        <v>45</v>
      </c>
      <c r="P331" s="141">
        <f t="shared" si="11"/>
        <v>0</v>
      </c>
      <c r="Q331" s="141">
        <v>0</v>
      </c>
      <c r="R331" s="141">
        <f t="shared" si="12"/>
        <v>0</v>
      </c>
      <c r="S331" s="141">
        <v>0</v>
      </c>
      <c r="T331" s="142">
        <f t="shared" si="13"/>
        <v>0</v>
      </c>
      <c r="AR331" s="143" t="s">
        <v>134</v>
      </c>
      <c r="AT331" s="143" t="s">
        <v>129</v>
      </c>
      <c r="AU331" s="143" t="s">
        <v>89</v>
      </c>
      <c r="AY331" s="17" t="s">
        <v>127</v>
      </c>
      <c r="BE331" s="144">
        <f t="shared" si="14"/>
        <v>0</v>
      </c>
      <c r="BF331" s="144">
        <f t="shared" si="15"/>
        <v>0</v>
      </c>
      <c r="BG331" s="144">
        <f t="shared" si="16"/>
        <v>0</v>
      </c>
      <c r="BH331" s="144">
        <f t="shared" si="17"/>
        <v>0</v>
      </c>
      <c r="BI331" s="144">
        <f t="shared" si="18"/>
        <v>0</v>
      </c>
      <c r="BJ331" s="17" t="s">
        <v>87</v>
      </c>
      <c r="BK331" s="144">
        <f t="shared" si="19"/>
        <v>0</v>
      </c>
      <c r="BL331" s="17" t="s">
        <v>134</v>
      </c>
      <c r="BM331" s="143" t="s">
        <v>397</v>
      </c>
    </row>
    <row r="332" spans="2:65" s="1" customFormat="1" ht="16.5" customHeight="1">
      <c r="B332" s="32"/>
      <c r="C332" s="176" t="s">
        <v>398</v>
      </c>
      <c r="D332" s="176" t="s">
        <v>258</v>
      </c>
      <c r="E332" s="177" t="s">
        <v>399</v>
      </c>
      <c r="F332" s="178" t="s">
        <v>400</v>
      </c>
      <c r="G332" s="179" t="s">
        <v>138</v>
      </c>
      <c r="H332" s="180">
        <v>1</v>
      </c>
      <c r="I332" s="181"/>
      <c r="J332" s="182">
        <f t="shared" si="10"/>
        <v>0</v>
      </c>
      <c r="K332" s="178" t="s">
        <v>1</v>
      </c>
      <c r="L332" s="183"/>
      <c r="M332" s="184" t="s">
        <v>1</v>
      </c>
      <c r="N332" s="185" t="s">
        <v>45</v>
      </c>
      <c r="P332" s="141">
        <f t="shared" si="11"/>
        <v>0</v>
      </c>
      <c r="Q332" s="141">
        <v>1.7999999999999999E-2</v>
      </c>
      <c r="R332" s="141">
        <f t="shared" si="12"/>
        <v>1.7999999999999999E-2</v>
      </c>
      <c r="S332" s="141">
        <v>0</v>
      </c>
      <c r="T332" s="142">
        <f t="shared" si="13"/>
        <v>0</v>
      </c>
      <c r="AR332" s="143" t="s">
        <v>175</v>
      </c>
      <c r="AT332" s="143" t="s">
        <v>258</v>
      </c>
      <c r="AU332" s="143" t="s">
        <v>89</v>
      </c>
      <c r="AY332" s="17" t="s">
        <v>127</v>
      </c>
      <c r="BE332" s="144">
        <f t="shared" si="14"/>
        <v>0</v>
      </c>
      <c r="BF332" s="144">
        <f t="shared" si="15"/>
        <v>0</v>
      </c>
      <c r="BG332" s="144">
        <f t="shared" si="16"/>
        <v>0</v>
      </c>
      <c r="BH332" s="144">
        <f t="shared" si="17"/>
        <v>0</v>
      </c>
      <c r="BI332" s="144">
        <f t="shared" si="18"/>
        <v>0</v>
      </c>
      <c r="BJ332" s="17" t="s">
        <v>87</v>
      </c>
      <c r="BK332" s="144">
        <f t="shared" si="19"/>
        <v>0</v>
      </c>
      <c r="BL332" s="17" t="s">
        <v>134</v>
      </c>
      <c r="BM332" s="143" t="s">
        <v>401</v>
      </c>
    </row>
    <row r="333" spans="2:65" s="1" customFormat="1" ht="37.9" customHeight="1">
      <c r="B333" s="32"/>
      <c r="C333" s="132" t="s">
        <v>402</v>
      </c>
      <c r="D333" s="132" t="s">
        <v>129</v>
      </c>
      <c r="E333" s="133" t="s">
        <v>403</v>
      </c>
      <c r="F333" s="134" t="s">
        <v>404</v>
      </c>
      <c r="G333" s="135" t="s">
        <v>138</v>
      </c>
      <c r="H333" s="136">
        <v>2</v>
      </c>
      <c r="I333" s="137"/>
      <c r="J333" s="138">
        <f t="shared" si="10"/>
        <v>0</v>
      </c>
      <c r="K333" s="134" t="s">
        <v>133</v>
      </c>
      <c r="L333" s="32"/>
      <c r="M333" s="139" t="s">
        <v>1</v>
      </c>
      <c r="N333" s="140" t="s">
        <v>45</v>
      </c>
      <c r="P333" s="141">
        <f t="shared" si="11"/>
        <v>0</v>
      </c>
      <c r="Q333" s="141">
        <v>0</v>
      </c>
      <c r="R333" s="141">
        <f t="shared" si="12"/>
        <v>0</v>
      </c>
      <c r="S333" s="141">
        <v>0</v>
      </c>
      <c r="T333" s="142">
        <f t="shared" si="13"/>
        <v>0</v>
      </c>
      <c r="AR333" s="143" t="s">
        <v>134</v>
      </c>
      <c r="AT333" s="143" t="s">
        <v>129</v>
      </c>
      <c r="AU333" s="143" t="s">
        <v>89</v>
      </c>
      <c r="AY333" s="17" t="s">
        <v>127</v>
      </c>
      <c r="BE333" s="144">
        <f t="shared" si="14"/>
        <v>0</v>
      </c>
      <c r="BF333" s="144">
        <f t="shared" si="15"/>
        <v>0</v>
      </c>
      <c r="BG333" s="144">
        <f t="shared" si="16"/>
        <v>0</v>
      </c>
      <c r="BH333" s="144">
        <f t="shared" si="17"/>
        <v>0</v>
      </c>
      <c r="BI333" s="144">
        <f t="shared" si="18"/>
        <v>0</v>
      </c>
      <c r="BJ333" s="17" t="s">
        <v>87</v>
      </c>
      <c r="BK333" s="144">
        <f t="shared" si="19"/>
        <v>0</v>
      </c>
      <c r="BL333" s="17" t="s">
        <v>134</v>
      </c>
      <c r="BM333" s="143" t="s">
        <v>405</v>
      </c>
    </row>
    <row r="334" spans="2:65" s="1" customFormat="1" ht="16.5" customHeight="1">
      <c r="B334" s="32"/>
      <c r="C334" s="176" t="s">
        <v>406</v>
      </c>
      <c r="D334" s="176" t="s">
        <v>258</v>
      </c>
      <c r="E334" s="177" t="s">
        <v>407</v>
      </c>
      <c r="F334" s="178" t="s">
        <v>408</v>
      </c>
      <c r="G334" s="179" t="s">
        <v>138</v>
      </c>
      <c r="H334" s="180">
        <v>2</v>
      </c>
      <c r="I334" s="181"/>
      <c r="J334" s="182">
        <f t="shared" si="10"/>
        <v>0</v>
      </c>
      <c r="K334" s="178" t="s">
        <v>1</v>
      </c>
      <c r="L334" s="183"/>
      <c r="M334" s="184" t="s">
        <v>1</v>
      </c>
      <c r="N334" s="185" t="s">
        <v>45</v>
      </c>
      <c r="P334" s="141">
        <f t="shared" si="11"/>
        <v>0</v>
      </c>
      <c r="Q334" s="141">
        <v>0.01</v>
      </c>
      <c r="R334" s="141">
        <f t="shared" si="12"/>
        <v>0.02</v>
      </c>
      <c r="S334" s="141">
        <v>0</v>
      </c>
      <c r="T334" s="142">
        <f t="shared" si="13"/>
        <v>0</v>
      </c>
      <c r="AR334" s="143" t="s">
        <v>175</v>
      </c>
      <c r="AT334" s="143" t="s">
        <v>258</v>
      </c>
      <c r="AU334" s="143" t="s">
        <v>89</v>
      </c>
      <c r="AY334" s="17" t="s">
        <v>127</v>
      </c>
      <c r="BE334" s="144">
        <f t="shared" si="14"/>
        <v>0</v>
      </c>
      <c r="BF334" s="144">
        <f t="shared" si="15"/>
        <v>0</v>
      </c>
      <c r="BG334" s="144">
        <f t="shared" si="16"/>
        <v>0</v>
      </c>
      <c r="BH334" s="144">
        <f t="shared" si="17"/>
        <v>0</v>
      </c>
      <c r="BI334" s="144">
        <f t="shared" si="18"/>
        <v>0</v>
      </c>
      <c r="BJ334" s="17" t="s">
        <v>87</v>
      </c>
      <c r="BK334" s="144">
        <f t="shared" si="19"/>
        <v>0</v>
      </c>
      <c r="BL334" s="17" t="s">
        <v>134</v>
      </c>
      <c r="BM334" s="143" t="s">
        <v>409</v>
      </c>
    </row>
    <row r="335" spans="2:65" s="11" customFormat="1" ht="22.9" customHeight="1">
      <c r="B335" s="120"/>
      <c r="D335" s="121" t="s">
        <v>79</v>
      </c>
      <c r="E335" s="130" t="s">
        <v>89</v>
      </c>
      <c r="F335" s="130" t="s">
        <v>410</v>
      </c>
      <c r="I335" s="123"/>
      <c r="J335" s="131">
        <f>BK335</f>
        <v>0</v>
      </c>
      <c r="L335" s="120"/>
      <c r="M335" s="125"/>
      <c r="P335" s="126">
        <f>SUM(P336:P344)</f>
        <v>0</v>
      </c>
      <c r="R335" s="126">
        <f>SUM(R336:R344)</f>
        <v>65.134799999999998</v>
      </c>
      <c r="T335" s="127">
        <f>SUM(T336:T344)</f>
        <v>0</v>
      </c>
      <c r="AR335" s="121" t="s">
        <v>87</v>
      </c>
      <c r="AT335" s="128" t="s">
        <v>79</v>
      </c>
      <c r="AU335" s="128" t="s">
        <v>87</v>
      </c>
      <c r="AY335" s="121" t="s">
        <v>127</v>
      </c>
      <c r="BK335" s="129">
        <f>SUM(BK336:BK344)</f>
        <v>0</v>
      </c>
    </row>
    <row r="336" spans="2:65" s="1" customFormat="1" ht="44.25" customHeight="1">
      <c r="B336" s="32"/>
      <c r="C336" s="132" t="s">
        <v>411</v>
      </c>
      <c r="D336" s="132" t="s">
        <v>129</v>
      </c>
      <c r="E336" s="133" t="s">
        <v>412</v>
      </c>
      <c r="F336" s="134" t="s">
        <v>413</v>
      </c>
      <c r="G336" s="135" t="s">
        <v>237</v>
      </c>
      <c r="H336" s="136">
        <v>20.25</v>
      </c>
      <c r="I336" s="137"/>
      <c r="J336" s="138">
        <f>ROUND(I336*H336,2)</f>
        <v>0</v>
      </c>
      <c r="K336" s="134" t="s">
        <v>133</v>
      </c>
      <c r="L336" s="32"/>
      <c r="M336" s="139" t="s">
        <v>1</v>
      </c>
      <c r="N336" s="140" t="s">
        <v>45</v>
      </c>
      <c r="P336" s="141">
        <f>O336*H336</f>
        <v>0</v>
      </c>
      <c r="Q336" s="141">
        <v>1.63</v>
      </c>
      <c r="R336" s="141">
        <f>Q336*H336</f>
        <v>33.0075</v>
      </c>
      <c r="S336" s="141">
        <v>0</v>
      </c>
      <c r="T336" s="142">
        <f>S336*H336</f>
        <v>0</v>
      </c>
      <c r="AR336" s="143" t="s">
        <v>134</v>
      </c>
      <c r="AT336" s="143" t="s">
        <v>129</v>
      </c>
      <c r="AU336" s="143" t="s">
        <v>89</v>
      </c>
      <c r="AY336" s="17" t="s">
        <v>127</v>
      </c>
      <c r="BE336" s="144">
        <f>IF(N336="základní",J336,0)</f>
        <v>0</v>
      </c>
      <c r="BF336" s="144">
        <f>IF(N336="snížená",J336,0)</f>
        <v>0</v>
      </c>
      <c r="BG336" s="144">
        <f>IF(N336="zákl. přenesená",J336,0)</f>
        <v>0</v>
      </c>
      <c r="BH336" s="144">
        <f>IF(N336="sníž. přenesená",J336,0)</f>
        <v>0</v>
      </c>
      <c r="BI336" s="144">
        <f>IF(N336="nulová",J336,0)</f>
        <v>0</v>
      </c>
      <c r="BJ336" s="17" t="s">
        <v>87</v>
      </c>
      <c r="BK336" s="144">
        <f>ROUND(I336*H336,2)</f>
        <v>0</v>
      </c>
      <c r="BL336" s="17" t="s">
        <v>134</v>
      </c>
      <c r="BM336" s="143" t="s">
        <v>414</v>
      </c>
    </row>
    <row r="337" spans="2:65" s="12" customFormat="1">
      <c r="B337" s="145"/>
      <c r="D337" s="146" t="s">
        <v>147</v>
      </c>
      <c r="E337" s="147" t="s">
        <v>1</v>
      </c>
      <c r="F337" s="148" t="s">
        <v>148</v>
      </c>
      <c r="H337" s="147" t="s">
        <v>1</v>
      </c>
      <c r="I337" s="149"/>
      <c r="L337" s="145"/>
      <c r="M337" s="150"/>
      <c r="T337" s="151"/>
      <c r="AT337" s="147" t="s">
        <v>147</v>
      </c>
      <c r="AU337" s="147" t="s">
        <v>89</v>
      </c>
      <c r="AV337" s="12" t="s">
        <v>87</v>
      </c>
      <c r="AW337" s="12" t="s">
        <v>36</v>
      </c>
      <c r="AX337" s="12" t="s">
        <v>80</v>
      </c>
      <c r="AY337" s="147" t="s">
        <v>127</v>
      </c>
    </row>
    <row r="338" spans="2:65" s="13" customFormat="1">
      <c r="B338" s="152"/>
      <c r="D338" s="146" t="s">
        <v>147</v>
      </c>
      <c r="E338" s="153" t="s">
        <v>1</v>
      </c>
      <c r="F338" s="154" t="s">
        <v>415</v>
      </c>
      <c r="H338" s="155">
        <v>12.9</v>
      </c>
      <c r="I338" s="156"/>
      <c r="L338" s="152"/>
      <c r="M338" s="157"/>
      <c r="T338" s="158"/>
      <c r="AT338" s="153" t="s">
        <v>147</v>
      </c>
      <c r="AU338" s="153" t="s">
        <v>89</v>
      </c>
      <c r="AV338" s="13" t="s">
        <v>89</v>
      </c>
      <c r="AW338" s="13" t="s">
        <v>36</v>
      </c>
      <c r="AX338" s="13" t="s">
        <v>80</v>
      </c>
      <c r="AY338" s="153" t="s">
        <v>127</v>
      </c>
    </row>
    <row r="339" spans="2:65" s="13" customFormat="1">
      <c r="B339" s="152"/>
      <c r="D339" s="146" t="s">
        <v>147</v>
      </c>
      <c r="E339" s="153" t="s">
        <v>1</v>
      </c>
      <c r="F339" s="154" t="s">
        <v>416</v>
      </c>
      <c r="H339" s="155">
        <v>7.35</v>
      </c>
      <c r="I339" s="156"/>
      <c r="L339" s="152"/>
      <c r="M339" s="157"/>
      <c r="T339" s="158"/>
      <c r="AT339" s="153" t="s">
        <v>147</v>
      </c>
      <c r="AU339" s="153" t="s">
        <v>89</v>
      </c>
      <c r="AV339" s="13" t="s">
        <v>89</v>
      </c>
      <c r="AW339" s="13" t="s">
        <v>36</v>
      </c>
      <c r="AX339" s="13" t="s">
        <v>80</v>
      </c>
      <c r="AY339" s="153" t="s">
        <v>127</v>
      </c>
    </row>
    <row r="340" spans="2:65" s="14" customFormat="1">
      <c r="B340" s="159"/>
      <c r="D340" s="146" t="s">
        <v>147</v>
      </c>
      <c r="E340" s="160" t="s">
        <v>1</v>
      </c>
      <c r="F340" s="161" t="s">
        <v>152</v>
      </c>
      <c r="H340" s="162">
        <v>20.25</v>
      </c>
      <c r="I340" s="163"/>
      <c r="L340" s="159"/>
      <c r="M340" s="164"/>
      <c r="T340" s="165"/>
      <c r="AT340" s="160" t="s">
        <v>147</v>
      </c>
      <c r="AU340" s="160" t="s">
        <v>89</v>
      </c>
      <c r="AV340" s="14" t="s">
        <v>134</v>
      </c>
      <c r="AW340" s="14" t="s">
        <v>36</v>
      </c>
      <c r="AX340" s="14" t="s">
        <v>87</v>
      </c>
      <c r="AY340" s="160" t="s">
        <v>127</v>
      </c>
    </row>
    <row r="341" spans="2:65" s="1" customFormat="1" ht="66.75" customHeight="1">
      <c r="B341" s="32"/>
      <c r="C341" s="132" t="s">
        <v>417</v>
      </c>
      <c r="D341" s="132" t="s">
        <v>129</v>
      </c>
      <c r="E341" s="133" t="s">
        <v>418</v>
      </c>
      <c r="F341" s="134" t="s">
        <v>419</v>
      </c>
      <c r="G341" s="135" t="s">
        <v>202</v>
      </c>
      <c r="H341" s="136">
        <v>135</v>
      </c>
      <c r="I341" s="137"/>
      <c r="J341" s="138">
        <f>ROUND(I341*H341,2)</f>
        <v>0</v>
      </c>
      <c r="K341" s="134" t="s">
        <v>133</v>
      </c>
      <c r="L341" s="32"/>
      <c r="M341" s="139" t="s">
        <v>1</v>
      </c>
      <c r="N341" s="140" t="s">
        <v>45</v>
      </c>
      <c r="P341" s="141">
        <f>O341*H341</f>
        <v>0</v>
      </c>
      <c r="Q341" s="141">
        <v>0.23798</v>
      </c>
      <c r="R341" s="141">
        <f>Q341*H341</f>
        <v>32.127299999999998</v>
      </c>
      <c r="S341" s="141">
        <v>0</v>
      </c>
      <c r="T341" s="142">
        <f>S341*H341</f>
        <v>0</v>
      </c>
      <c r="AR341" s="143" t="s">
        <v>134</v>
      </c>
      <c r="AT341" s="143" t="s">
        <v>129</v>
      </c>
      <c r="AU341" s="143" t="s">
        <v>89</v>
      </c>
      <c r="AY341" s="17" t="s">
        <v>127</v>
      </c>
      <c r="BE341" s="144">
        <f>IF(N341="základní",J341,0)</f>
        <v>0</v>
      </c>
      <c r="BF341" s="144">
        <f>IF(N341="snížená",J341,0)</f>
        <v>0</v>
      </c>
      <c r="BG341" s="144">
        <f>IF(N341="zákl. přenesená",J341,0)</f>
        <v>0</v>
      </c>
      <c r="BH341" s="144">
        <f>IF(N341="sníž. přenesená",J341,0)</f>
        <v>0</v>
      </c>
      <c r="BI341" s="144">
        <f>IF(N341="nulová",J341,0)</f>
        <v>0</v>
      </c>
      <c r="BJ341" s="17" t="s">
        <v>87</v>
      </c>
      <c r="BK341" s="144">
        <f>ROUND(I341*H341,2)</f>
        <v>0</v>
      </c>
      <c r="BL341" s="17" t="s">
        <v>134</v>
      </c>
      <c r="BM341" s="143" t="s">
        <v>420</v>
      </c>
    </row>
    <row r="342" spans="2:65" s="13" customFormat="1">
      <c r="B342" s="152"/>
      <c r="D342" s="146" t="s">
        <v>147</v>
      </c>
      <c r="E342" s="153" t="s">
        <v>1</v>
      </c>
      <c r="F342" s="154" t="s">
        <v>421</v>
      </c>
      <c r="H342" s="155">
        <v>86</v>
      </c>
      <c r="I342" s="156"/>
      <c r="L342" s="152"/>
      <c r="M342" s="157"/>
      <c r="T342" s="158"/>
      <c r="AT342" s="153" t="s">
        <v>147</v>
      </c>
      <c r="AU342" s="153" t="s">
        <v>89</v>
      </c>
      <c r="AV342" s="13" t="s">
        <v>89</v>
      </c>
      <c r="AW342" s="13" t="s">
        <v>36</v>
      </c>
      <c r="AX342" s="13" t="s">
        <v>80</v>
      </c>
      <c r="AY342" s="153" t="s">
        <v>127</v>
      </c>
    </row>
    <row r="343" spans="2:65" s="13" customFormat="1">
      <c r="B343" s="152"/>
      <c r="D343" s="146" t="s">
        <v>147</v>
      </c>
      <c r="E343" s="153" t="s">
        <v>1</v>
      </c>
      <c r="F343" s="154" t="s">
        <v>422</v>
      </c>
      <c r="H343" s="155">
        <v>49</v>
      </c>
      <c r="I343" s="156"/>
      <c r="L343" s="152"/>
      <c r="M343" s="157"/>
      <c r="T343" s="158"/>
      <c r="AT343" s="153" t="s">
        <v>147</v>
      </c>
      <c r="AU343" s="153" t="s">
        <v>89</v>
      </c>
      <c r="AV343" s="13" t="s">
        <v>89</v>
      </c>
      <c r="AW343" s="13" t="s">
        <v>36</v>
      </c>
      <c r="AX343" s="13" t="s">
        <v>80</v>
      </c>
      <c r="AY343" s="153" t="s">
        <v>127</v>
      </c>
    </row>
    <row r="344" spans="2:65" s="14" customFormat="1">
      <c r="B344" s="159"/>
      <c r="D344" s="146" t="s">
        <v>147</v>
      </c>
      <c r="E344" s="160" t="s">
        <v>1</v>
      </c>
      <c r="F344" s="161" t="s">
        <v>152</v>
      </c>
      <c r="H344" s="162">
        <v>135</v>
      </c>
      <c r="I344" s="163"/>
      <c r="L344" s="159"/>
      <c r="M344" s="164"/>
      <c r="T344" s="165"/>
      <c r="AT344" s="160" t="s">
        <v>147</v>
      </c>
      <c r="AU344" s="160" t="s">
        <v>89</v>
      </c>
      <c r="AV344" s="14" t="s">
        <v>134</v>
      </c>
      <c r="AW344" s="14" t="s">
        <v>36</v>
      </c>
      <c r="AX344" s="14" t="s">
        <v>87</v>
      </c>
      <c r="AY344" s="160" t="s">
        <v>127</v>
      </c>
    </row>
    <row r="345" spans="2:65" s="11" customFormat="1" ht="22.9" customHeight="1">
      <c r="B345" s="120"/>
      <c r="D345" s="121" t="s">
        <v>79</v>
      </c>
      <c r="E345" s="130" t="s">
        <v>134</v>
      </c>
      <c r="F345" s="130" t="s">
        <v>423</v>
      </c>
      <c r="I345" s="123"/>
      <c r="J345" s="131">
        <f>BK345</f>
        <v>0</v>
      </c>
      <c r="L345" s="120"/>
      <c r="M345" s="125"/>
      <c r="P345" s="126">
        <f>SUM(P346:P357)</f>
        <v>0</v>
      </c>
      <c r="R345" s="126">
        <f>SUM(R346:R357)</f>
        <v>0</v>
      </c>
      <c r="T345" s="127">
        <f>SUM(T346:T357)</f>
        <v>0</v>
      </c>
      <c r="AR345" s="121" t="s">
        <v>87</v>
      </c>
      <c r="AT345" s="128" t="s">
        <v>79</v>
      </c>
      <c r="AU345" s="128" t="s">
        <v>87</v>
      </c>
      <c r="AY345" s="121" t="s">
        <v>127</v>
      </c>
      <c r="BK345" s="129">
        <f>SUM(BK346:BK357)</f>
        <v>0</v>
      </c>
    </row>
    <row r="346" spans="2:65" s="1" customFormat="1" ht="24.2" customHeight="1">
      <c r="B346" s="32"/>
      <c r="C346" s="132" t="s">
        <v>424</v>
      </c>
      <c r="D346" s="132" t="s">
        <v>129</v>
      </c>
      <c r="E346" s="133" t="s">
        <v>425</v>
      </c>
      <c r="F346" s="134" t="s">
        <v>426</v>
      </c>
      <c r="G346" s="135" t="s">
        <v>237</v>
      </c>
      <c r="H346" s="136">
        <v>0.5</v>
      </c>
      <c r="I346" s="137"/>
      <c r="J346" s="138">
        <f>ROUND(I346*H346,2)</f>
        <v>0</v>
      </c>
      <c r="K346" s="134" t="s">
        <v>133</v>
      </c>
      <c r="L346" s="32"/>
      <c r="M346" s="139" t="s">
        <v>1</v>
      </c>
      <c r="N346" s="140" t="s">
        <v>45</v>
      </c>
      <c r="P346" s="141">
        <f>O346*H346</f>
        <v>0</v>
      </c>
      <c r="Q346" s="141">
        <v>0</v>
      </c>
      <c r="R346" s="141">
        <f>Q346*H346</f>
        <v>0</v>
      </c>
      <c r="S346" s="141">
        <v>0</v>
      </c>
      <c r="T346" s="142">
        <f>S346*H346</f>
        <v>0</v>
      </c>
      <c r="AR346" s="143" t="s">
        <v>134</v>
      </c>
      <c r="AT346" s="143" t="s">
        <v>129</v>
      </c>
      <c r="AU346" s="143" t="s">
        <v>89</v>
      </c>
      <c r="AY346" s="17" t="s">
        <v>127</v>
      </c>
      <c r="BE346" s="144">
        <f>IF(N346="základní",J346,0)</f>
        <v>0</v>
      </c>
      <c r="BF346" s="144">
        <f>IF(N346="snížená",J346,0)</f>
        <v>0</v>
      </c>
      <c r="BG346" s="144">
        <f>IF(N346="zákl. přenesená",J346,0)</f>
        <v>0</v>
      </c>
      <c r="BH346" s="144">
        <f>IF(N346="sníž. přenesená",J346,0)</f>
        <v>0</v>
      </c>
      <c r="BI346" s="144">
        <f>IF(N346="nulová",J346,0)</f>
        <v>0</v>
      </c>
      <c r="BJ346" s="17" t="s">
        <v>87</v>
      </c>
      <c r="BK346" s="144">
        <f>ROUND(I346*H346,2)</f>
        <v>0</v>
      </c>
      <c r="BL346" s="17" t="s">
        <v>134</v>
      </c>
      <c r="BM346" s="143" t="s">
        <v>427</v>
      </c>
    </row>
    <row r="347" spans="2:65" s="13" customFormat="1">
      <c r="B347" s="152"/>
      <c r="D347" s="146" t="s">
        <v>147</v>
      </c>
      <c r="E347" s="153" t="s">
        <v>1</v>
      </c>
      <c r="F347" s="154" t="s">
        <v>428</v>
      </c>
      <c r="H347" s="155">
        <v>0.5</v>
      </c>
      <c r="I347" s="156"/>
      <c r="L347" s="152"/>
      <c r="M347" s="157"/>
      <c r="T347" s="158"/>
      <c r="AT347" s="153" t="s">
        <v>147</v>
      </c>
      <c r="AU347" s="153" t="s">
        <v>89</v>
      </c>
      <c r="AV347" s="13" t="s">
        <v>89</v>
      </c>
      <c r="AW347" s="13" t="s">
        <v>36</v>
      </c>
      <c r="AX347" s="13" t="s">
        <v>87</v>
      </c>
      <c r="AY347" s="153" t="s">
        <v>127</v>
      </c>
    </row>
    <row r="348" spans="2:65" s="1" customFormat="1" ht="33" customHeight="1">
      <c r="B348" s="32"/>
      <c r="C348" s="132" t="s">
        <v>429</v>
      </c>
      <c r="D348" s="132" t="s">
        <v>129</v>
      </c>
      <c r="E348" s="133" t="s">
        <v>430</v>
      </c>
      <c r="F348" s="134" t="s">
        <v>431</v>
      </c>
      <c r="G348" s="135" t="s">
        <v>237</v>
      </c>
      <c r="H348" s="136">
        <v>14.08</v>
      </c>
      <c r="I348" s="137"/>
      <c r="J348" s="138">
        <f>ROUND(I348*H348,2)</f>
        <v>0</v>
      </c>
      <c r="K348" s="134" t="s">
        <v>133</v>
      </c>
      <c r="L348" s="32"/>
      <c r="M348" s="139" t="s">
        <v>1</v>
      </c>
      <c r="N348" s="140" t="s">
        <v>45</v>
      </c>
      <c r="P348" s="141">
        <f>O348*H348</f>
        <v>0</v>
      </c>
      <c r="Q348" s="141">
        <v>0</v>
      </c>
      <c r="R348" s="141">
        <f>Q348*H348</f>
        <v>0</v>
      </c>
      <c r="S348" s="141">
        <v>0</v>
      </c>
      <c r="T348" s="142">
        <f>S348*H348</f>
        <v>0</v>
      </c>
      <c r="AR348" s="143" t="s">
        <v>134</v>
      </c>
      <c r="AT348" s="143" t="s">
        <v>129</v>
      </c>
      <c r="AU348" s="143" t="s">
        <v>89</v>
      </c>
      <c r="AY348" s="17" t="s">
        <v>127</v>
      </c>
      <c r="BE348" s="144">
        <f>IF(N348="základní",J348,0)</f>
        <v>0</v>
      </c>
      <c r="BF348" s="144">
        <f>IF(N348="snížená",J348,0)</f>
        <v>0</v>
      </c>
      <c r="BG348" s="144">
        <f>IF(N348="zákl. přenesená",J348,0)</f>
        <v>0</v>
      </c>
      <c r="BH348" s="144">
        <f>IF(N348="sníž. přenesená",J348,0)</f>
        <v>0</v>
      </c>
      <c r="BI348" s="144">
        <f>IF(N348="nulová",J348,0)</f>
        <v>0</v>
      </c>
      <c r="BJ348" s="17" t="s">
        <v>87</v>
      </c>
      <c r="BK348" s="144">
        <f>ROUND(I348*H348,2)</f>
        <v>0</v>
      </c>
      <c r="BL348" s="17" t="s">
        <v>134</v>
      </c>
      <c r="BM348" s="143" t="s">
        <v>432</v>
      </c>
    </row>
    <row r="349" spans="2:65" s="12" customFormat="1">
      <c r="B349" s="145"/>
      <c r="D349" s="146" t="s">
        <v>147</v>
      </c>
      <c r="E349" s="147" t="s">
        <v>1</v>
      </c>
      <c r="F349" s="148" t="s">
        <v>148</v>
      </c>
      <c r="H349" s="147" t="s">
        <v>1</v>
      </c>
      <c r="I349" s="149"/>
      <c r="L349" s="145"/>
      <c r="M349" s="150"/>
      <c r="T349" s="151"/>
      <c r="AT349" s="147" t="s">
        <v>147</v>
      </c>
      <c r="AU349" s="147" t="s">
        <v>89</v>
      </c>
      <c r="AV349" s="12" t="s">
        <v>87</v>
      </c>
      <c r="AW349" s="12" t="s">
        <v>36</v>
      </c>
      <c r="AX349" s="12" t="s">
        <v>80</v>
      </c>
      <c r="AY349" s="147" t="s">
        <v>127</v>
      </c>
    </row>
    <row r="350" spans="2:65" s="12" customFormat="1">
      <c r="B350" s="145"/>
      <c r="D350" s="146" t="s">
        <v>147</v>
      </c>
      <c r="E350" s="147" t="s">
        <v>1</v>
      </c>
      <c r="F350" s="148" t="s">
        <v>244</v>
      </c>
      <c r="H350" s="147" t="s">
        <v>1</v>
      </c>
      <c r="I350" s="149"/>
      <c r="L350" s="145"/>
      <c r="M350" s="150"/>
      <c r="T350" s="151"/>
      <c r="AT350" s="147" t="s">
        <v>147</v>
      </c>
      <c r="AU350" s="147" t="s">
        <v>89</v>
      </c>
      <c r="AV350" s="12" t="s">
        <v>87</v>
      </c>
      <c r="AW350" s="12" t="s">
        <v>36</v>
      </c>
      <c r="AX350" s="12" t="s">
        <v>80</v>
      </c>
      <c r="AY350" s="147" t="s">
        <v>127</v>
      </c>
    </row>
    <row r="351" spans="2:65" s="13" customFormat="1">
      <c r="B351" s="152"/>
      <c r="D351" s="146" t="s">
        <v>147</v>
      </c>
      <c r="E351" s="153" t="s">
        <v>1</v>
      </c>
      <c r="F351" s="154" t="s">
        <v>433</v>
      </c>
      <c r="H351" s="155">
        <v>9.18</v>
      </c>
      <c r="I351" s="156"/>
      <c r="L351" s="152"/>
      <c r="M351" s="157"/>
      <c r="T351" s="158"/>
      <c r="AT351" s="153" t="s">
        <v>147</v>
      </c>
      <c r="AU351" s="153" t="s">
        <v>89</v>
      </c>
      <c r="AV351" s="13" t="s">
        <v>89</v>
      </c>
      <c r="AW351" s="13" t="s">
        <v>36</v>
      </c>
      <c r="AX351" s="13" t="s">
        <v>80</v>
      </c>
      <c r="AY351" s="153" t="s">
        <v>127</v>
      </c>
    </row>
    <row r="352" spans="2:65" s="13" customFormat="1">
      <c r="B352" s="152"/>
      <c r="D352" s="146" t="s">
        <v>147</v>
      </c>
      <c r="E352" s="153" t="s">
        <v>1</v>
      </c>
      <c r="F352" s="154" t="s">
        <v>434</v>
      </c>
      <c r="H352" s="155">
        <v>4.9000000000000004</v>
      </c>
      <c r="I352" s="156"/>
      <c r="L352" s="152"/>
      <c r="M352" s="157"/>
      <c r="T352" s="158"/>
      <c r="AT352" s="153" t="s">
        <v>147</v>
      </c>
      <c r="AU352" s="153" t="s">
        <v>89</v>
      </c>
      <c r="AV352" s="13" t="s">
        <v>89</v>
      </c>
      <c r="AW352" s="13" t="s">
        <v>36</v>
      </c>
      <c r="AX352" s="13" t="s">
        <v>80</v>
      </c>
      <c r="AY352" s="153" t="s">
        <v>127</v>
      </c>
    </row>
    <row r="353" spans="2:65" s="14" customFormat="1">
      <c r="B353" s="159"/>
      <c r="D353" s="146" t="s">
        <v>147</v>
      </c>
      <c r="E353" s="160" t="s">
        <v>1</v>
      </c>
      <c r="F353" s="161" t="s">
        <v>152</v>
      </c>
      <c r="H353" s="162">
        <v>14.08</v>
      </c>
      <c r="I353" s="163"/>
      <c r="L353" s="159"/>
      <c r="M353" s="164"/>
      <c r="T353" s="165"/>
      <c r="AT353" s="160" t="s">
        <v>147</v>
      </c>
      <c r="AU353" s="160" t="s">
        <v>89</v>
      </c>
      <c r="AV353" s="14" t="s">
        <v>134</v>
      </c>
      <c r="AW353" s="14" t="s">
        <v>36</v>
      </c>
      <c r="AX353" s="14" t="s">
        <v>87</v>
      </c>
      <c r="AY353" s="160" t="s">
        <v>127</v>
      </c>
    </row>
    <row r="354" spans="2:65" s="1" customFormat="1" ht="44.25" customHeight="1">
      <c r="B354" s="32"/>
      <c r="C354" s="132" t="s">
        <v>435</v>
      </c>
      <c r="D354" s="132" t="s">
        <v>129</v>
      </c>
      <c r="E354" s="133" t="s">
        <v>436</v>
      </c>
      <c r="F354" s="134" t="s">
        <v>437</v>
      </c>
      <c r="G354" s="135" t="s">
        <v>237</v>
      </c>
      <c r="H354" s="136">
        <v>0.155</v>
      </c>
      <c r="I354" s="137"/>
      <c r="J354" s="138">
        <f>ROUND(I354*H354,2)</f>
        <v>0</v>
      </c>
      <c r="K354" s="134" t="s">
        <v>133</v>
      </c>
      <c r="L354" s="32"/>
      <c r="M354" s="139" t="s">
        <v>1</v>
      </c>
      <c r="N354" s="140" t="s">
        <v>45</v>
      </c>
      <c r="P354" s="141">
        <f>O354*H354</f>
        <v>0</v>
      </c>
      <c r="Q354" s="141">
        <v>0</v>
      </c>
      <c r="R354" s="141">
        <f>Q354*H354</f>
        <v>0</v>
      </c>
      <c r="S354" s="141">
        <v>0</v>
      </c>
      <c r="T354" s="142">
        <f>S354*H354</f>
        <v>0</v>
      </c>
      <c r="AR354" s="143" t="s">
        <v>134</v>
      </c>
      <c r="AT354" s="143" t="s">
        <v>129</v>
      </c>
      <c r="AU354" s="143" t="s">
        <v>89</v>
      </c>
      <c r="AY354" s="17" t="s">
        <v>127</v>
      </c>
      <c r="BE354" s="144">
        <f>IF(N354="základní",J354,0)</f>
        <v>0</v>
      </c>
      <c r="BF354" s="144">
        <f>IF(N354="snížená",J354,0)</f>
        <v>0</v>
      </c>
      <c r="BG354" s="144">
        <f>IF(N354="zákl. přenesená",J354,0)</f>
        <v>0</v>
      </c>
      <c r="BH354" s="144">
        <f>IF(N354="sníž. přenesená",J354,0)</f>
        <v>0</v>
      </c>
      <c r="BI354" s="144">
        <f>IF(N354="nulová",J354,0)</f>
        <v>0</v>
      </c>
      <c r="BJ354" s="17" t="s">
        <v>87</v>
      </c>
      <c r="BK354" s="144">
        <f>ROUND(I354*H354,2)</f>
        <v>0</v>
      </c>
      <c r="BL354" s="17" t="s">
        <v>134</v>
      </c>
      <c r="BM354" s="143" t="s">
        <v>438</v>
      </c>
    </row>
    <row r="355" spans="2:65" s="13" customFormat="1">
      <c r="B355" s="152"/>
      <c r="D355" s="146" t="s">
        <v>147</v>
      </c>
      <c r="E355" s="153" t="s">
        <v>1</v>
      </c>
      <c r="F355" s="154" t="s">
        <v>439</v>
      </c>
      <c r="H355" s="155">
        <v>0.13200000000000001</v>
      </c>
      <c r="I355" s="156"/>
      <c r="L355" s="152"/>
      <c r="M355" s="157"/>
      <c r="T355" s="158"/>
      <c r="AT355" s="153" t="s">
        <v>147</v>
      </c>
      <c r="AU355" s="153" t="s">
        <v>89</v>
      </c>
      <c r="AV355" s="13" t="s">
        <v>89</v>
      </c>
      <c r="AW355" s="13" t="s">
        <v>36</v>
      </c>
      <c r="AX355" s="13" t="s">
        <v>80</v>
      </c>
      <c r="AY355" s="153" t="s">
        <v>127</v>
      </c>
    </row>
    <row r="356" spans="2:65" s="13" customFormat="1">
      <c r="B356" s="152"/>
      <c r="D356" s="146" t="s">
        <v>147</v>
      </c>
      <c r="E356" s="153" t="s">
        <v>1</v>
      </c>
      <c r="F356" s="154" t="s">
        <v>440</v>
      </c>
      <c r="H356" s="155">
        <v>2.3E-2</v>
      </c>
      <c r="I356" s="156"/>
      <c r="L356" s="152"/>
      <c r="M356" s="157"/>
      <c r="T356" s="158"/>
      <c r="AT356" s="153" t="s">
        <v>147</v>
      </c>
      <c r="AU356" s="153" t="s">
        <v>89</v>
      </c>
      <c r="AV356" s="13" t="s">
        <v>89</v>
      </c>
      <c r="AW356" s="13" t="s">
        <v>36</v>
      </c>
      <c r="AX356" s="13" t="s">
        <v>80</v>
      </c>
      <c r="AY356" s="153" t="s">
        <v>127</v>
      </c>
    </row>
    <row r="357" spans="2:65" s="14" customFormat="1">
      <c r="B357" s="159"/>
      <c r="D357" s="146" t="s">
        <v>147</v>
      </c>
      <c r="E357" s="160" t="s">
        <v>1</v>
      </c>
      <c r="F357" s="161" t="s">
        <v>152</v>
      </c>
      <c r="H357" s="162">
        <v>0.155</v>
      </c>
      <c r="I357" s="163"/>
      <c r="L357" s="159"/>
      <c r="M357" s="164"/>
      <c r="T357" s="165"/>
      <c r="AT357" s="160" t="s">
        <v>147</v>
      </c>
      <c r="AU357" s="160" t="s">
        <v>89</v>
      </c>
      <c r="AV357" s="14" t="s">
        <v>134</v>
      </c>
      <c r="AW357" s="14" t="s">
        <v>36</v>
      </c>
      <c r="AX357" s="14" t="s">
        <v>87</v>
      </c>
      <c r="AY357" s="160" t="s">
        <v>127</v>
      </c>
    </row>
    <row r="358" spans="2:65" s="11" customFormat="1" ht="22.9" customHeight="1">
      <c r="B358" s="120"/>
      <c r="D358" s="121" t="s">
        <v>79</v>
      </c>
      <c r="E358" s="130" t="s">
        <v>153</v>
      </c>
      <c r="F358" s="130" t="s">
        <v>441</v>
      </c>
      <c r="I358" s="123"/>
      <c r="J358" s="131">
        <f>BK358</f>
        <v>0</v>
      </c>
      <c r="L358" s="120"/>
      <c r="M358" s="125"/>
      <c r="P358" s="126">
        <f>SUM(P359:P437)</f>
        <v>0</v>
      </c>
      <c r="R358" s="126">
        <f>SUM(R359:R437)</f>
        <v>5.5938471999999999</v>
      </c>
      <c r="T358" s="127">
        <f>SUM(T359:T437)</f>
        <v>0</v>
      </c>
      <c r="AR358" s="121" t="s">
        <v>87</v>
      </c>
      <c r="AT358" s="128" t="s">
        <v>79</v>
      </c>
      <c r="AU358" s="128" t="s">
        <v>87</v>
      </c>
      <c r="AY358" s="121" t="s">
        <v>127</v>
      </c>
      <c r="BK358" s="129">
        <f>SUM(BK359:BK437)</f>
        <v>0</v>
      </c>
    </row>
    <row r="359" spans="2:65" s="1" customFormat="1" ht="33" customHeight="1">
      <c r="B359" s="32"/>
      <c r="C359" s="132" t="s">
        <v>442</v>
      </c>
      <c r="D359" s="132" t="s">
        <v>129</v>
      </c>
      <c r="E359" s="133" t="s">
        <v>443</v>
      </c>
      <c r="F359" s="134" t="s">
        <v>444</v>
      </c>
      <c r="G359" s="135" t="s">
        <v>132</v>
      </c>
      <c r="H359" s="136">
        <v>11.25</v>
      </c>
      <c r="I359" s="137"/>
      <c r="J359" s="138">
        <f>ROUND(I359*H359,2)</f>
        <v>0</v>
      </c>
      <c r="K359" s="134" t="s">
        <v>133</v>
      </c>
      <c r="L359" s="32"/>
      <c r="M359" s="139" t="s">
        <v>1</v>
      </c>
      <c r="N359" s="140" t="s">
        <v>45</v>
      </c>
      <c r="P359" s="141">
        <f>O359*H359</f>
        <v>0</v>
      </c>
      <c r="Q359" s="141">
        <v>0</v>
      </c>
      <c r="R359" s="141">
        <f>Q359*H359</f>
        <v>0</v>
      </c>
      <c r="S359" s="141">
        <v>0</v>
      </c>
      <c r="T359" s="142">
        <f>S359*H359</f>
        <v>0</v>
      </c>
      <c r="AR359" s="143" t="s">
        <v>134</v>
      </c>
      <c r="AT359" s="143" t="s">
        <v>129</v>
      </c>
      <c r="AU359" s="143" t="s">
        <v>89</v>
      </c>
      <c r="AY359" s="17" t="s">
        <v>127</v>
      </c>
      <c r="BE359" s="144">
        <f>IF(N359="základní",J359,0)</f>
        <v>0</v>
      </c>
      <c r="BF359" s="144">
        <f>IF(N359="snížená",J359,0)</f>
        <v>0</v>
      </c>
      <c r="BG359" s="144">
        <f>IF(N359="zákl. přenesená",J359,0)</f>
        <v>0</v>
      </c>
      <c r="BH359" s="144">
        <f>IF(N359="sníž. přenesená",J359,0)</f>
        <v>0</v>
      </c>
      <c r="BI359" s="144">
        <f>IF(N359="nulová",J359,0)</f>
        <v>0</v>
      </c>
      <c r="BJ359" s="17" t="s">
        <v>87</v>
      </c>
      <c r="BK359" s="144">
        <f>ROUND(I359*H359,2)</f>
        <v>0</v>
      </c>
      <c r="BL359" s="17" t="s">
        <v>134</v>
      </c>
      <c r="BM359" s="143" t="s">
        <v>445</v>
      </c>
    </row>
    <row r="360" spans="2:65" s="12" customFormat="1">
      <c r="B360" s="145"/>
      <c r="D360" s="146" t="s">
        <v>147</v>
      </c>
      <c r="E360" s="147" t="s">
        <v>1</v>
      </c>
      <c r="F360" s="148" t="s">
        <v>148</v>
      </c>
      <c r="H360" s="147" t="s">
        <v>1</v>
      </c>
      <c r="I360" s="149"/>
      <c r="L360" s="145"/>
      <c r="M360" s="150"/>
      <c r="T360" s="151"/>
      <c r="AT360" s="147" t="s">
        <v>147</v>
      </c>
      <c r="AU360" s="147" t="s">
        <v>89</v>
      </c>
      <c r="AV360" s="12" t="s">
        <v>87</v>
      </c>
      <c r="AW360" s="12" t="s">
        <v>36</v>
      </c>
      <c r="AX360" s="12" t="s">
        <v>80</v>
      </c>
      <c r="AY360" s="147" t="s">
        <v>127</v>
      </c>
    </row>
    <row r="361" spans="2:65" s="13" customFormat="1">
      <c r="B361" s="152"/>
      <c r="D361" s="146" t="s">
        <v>147</v>
      </c>
      <c r="E361" s="153" t="s">
        <v>1</v>
      </c>
      <c r="F361" s="154" t="s">
        <v>162</v>
      </c>
      <c r="H361" s="155">
        <v>11.25</v>
      </c>
      <c r="I361" s="156"/>
      <c r="L361" s="152"/>
      <c r="M361" s="157"/>
      <c r="T361" s="158"/>
      <c r="AT361" s="153" t="s">
        <v>147</v>
      </c>
      <c r="AU361" s="153" t="s">
        <v>89</v>
      </c>
      <c r="AV361" s="13" t="s">
        <v>89</v>
      </c>
      <c r="AW361" s="13" t="s">
        <v>36</v>
      </c>
      <c r="AX361" s="13" t="s">
        <v>87</v>
      </c>
      <c r="AY361" s="153" t="s">
        <v>127</v>
      </c>
    </row>
    <row r="362" spans="2:65" s="1" customFormat="1" ht="33" customHeight="1">
      <c r="B362" s="32"/>
      <c r="C362" s="132" t="s">
        <v>446</v>
      </c>
      <c r="D362" s="132" t="s">
        <v>129</v>
      </c>
      <c r="E362" s="133" t="s">
        <v>447</v>
      </c>
      <c r="F362" s="134" t="s">
        <v>448</v>
      </c>
      <c r="G362" s="135" t="s">
        <v>132</v>
      </c>
      <c r="H362" s="136">
        <v>62.22</v>
      </c>
      <c r="I362" s="137"/>
      <c r="J362" s="138">
        <f>ROUND(I362*H362,2)</f>
        <v>0</v>
      </c>
      <c r="K362" s="134" t="s">
        <v>133</v>
      </c>
      <c r="L362" s="32"/>
      <c r="M362" s="139" t="s">
        <v>1</v>
      </c>
      <c r="N362" s="140" t="s">
        <v>45</v>
      </c>
      <c r="P362" s="141">
        <f>O362*H362</f>
        <v>0</v>
      </c>
      <c r="Q362" s="141">
        <v>0</v>
      </c>
      <c r="R362" s="141">
        <f>Q362*H362</f>
        <v>0</v>
      </c>
      <c r="S362" s="141">
        <v>0</v>
      </c>
      <c r="T362" s="142">
        <f>S362*H362</f>
        <v>0</v>
      </c>
      <c r="AR362" s="143" t="s">
        <v>134</v>
      </c>
      <c r="AT362" s="143" t="s">
        <v>129</v>
      </c>
      <c r="AU362" s="143" t="s">
        <v>89</v>
      </c>
      <c r="AY362" s="17" t="s">
        <v>127</v>
      </c>
      <c r="BE362" s="144">
        <f>IF(N362="základní",J362,0)</f>
        <v>0</v>
      </c>
      <c r="BF362" s="144">
        <f>IF(N362="snížená",J362,0)</f>
        <v>0</v>
      </c>
      <c r="BG362" s="144">
        <f>IF(N362="zákl. přenesená",J362,0)</f>
        <v>0</v>
      </c>
      <c r="BH362" s="144">
        <f>IF(N362="sníž. přenesená",J362,0)</f>
        <v>0</v>
      </c>
      <c r="BI362" s="144">
        <f>IF(N362="nulová",J362,0)</f>
        <v>0</v>
      </c>
      <c r="BJ362" s="17" t="s">
        <v>87</v>
      </c>
      <c r="BK362" s="144">
        <f>ROUND(I362*H362,2)</f>
        <v>0</v>
      </c>
      <c r="BL362" s="17" t="s">
        <v>134</v>
      </c>
      <c r="BM362" s="143" t="s">
        <v>449</v>
      </c>
    </row>
    <row r="363" spans="2:65" s="12" customFormat="1">
      <c r="B363" s="145"/>
      <c r="D363" s="146" t="s">
        <v>147</v>
      </c>
      <c r="E363" s="147" t="s">
        <v>1</v>
      </c>
      <c r="F363" s="148" t="s">
        <v>148</v>
      </c>
      <c r="H363" s="147" t="s">
        <v>1</v>
      </c>
      <c r="I363" s="149"/>
      <c r="L363" s="145"/>
      <c r="M363" s="150"/>
      <c r="T363" s="151"/>
      <c r="AT363" s="147" t="s">
        <v>147</v>
      </c>
      <c r="AU363" s="147" t="s">
        <v>89</v>
      </c>
      <c r="AV363" s="12" t="s">
        <v>87</v>
      </c>
      <c r="AW363" s="12" t="s">
        <v>36</v>
      </c>
      <c r="AX363" s="12" t="s">
        <v>80</v>
      </c>
      <c r="AY363" s="147" t="s">
        <v>127</v>
      </c>
    </row>
    <row r="364" spans="2:65" s="12" customFormat="1">
      <c r="B364" s="145"/>
      <c r="D364" s="146" t="s">
        <v>147</v>
      </c>
      <c r="E364" s="147" t="s">
        <v>1</v>
      </c>
      <c r="F364" s="148" t="s">
        <v>149</v>
      </c>
      <c r="H364" s="147" t="s">
        <v>1</v>
      </c>
      <c r="I364" s="149"/>
      <c r="L364" s="145"/>
      <c r="M364" s="150"/>
      <c r="T364" s="151"/>
      <c r="AT364" s="147" t="s">
        <v>147</v>
      </c>
      <c r="AU364" s="147" t="s">
        <v>89</v>
      </c>
      <c r="AV364" s="12" t="s">
        <v>87</v>
      </c>
      <c r="AW364" s="12" t="s">
        <v>36</v>
      </c>
      <c r="AX364" s="12" t="s">
        <v>80</v>
      </c>
      <c r="AY364" s="147" t="s">
        <v>127</v>
      </c>
    </row>
    <row r="365" spans="2:65" s="13" customFormat="1">
      <c r="B365" s="152"/>
      <c r="D365" s="146" t="s">
        <v>147</v>
      </c>
      <c r="E365" s="153" t="s">
        <v>1</v>
      </c>
      <c r="F365" s="154" t="s">
        <v>169</v>
      </c>
      <c r="H365" s="155">
        <v>5.98</v>
      </c>
      <c r="I365" s="156"/>
      <c r="L365" s="152"/>
      <c r="M365" s="157"/>
      <c r="T365" s="158"/>
      <c r="AT365" s="153" t="s">
        <v>147</v>
      </c>
      <c r="AU365" s="153" t="s">
        <v>89</v>
      </c>
      <c r="AV365" s="13" t="s">
        <v>89</v>
      </c>
      <c r="AW365" s="13" t="s">
        <v>36</v>
      </c>
      <c r="AX365" s="13" t="s">
        <v>80</v>
      </c>
      <c r="AY365" s="153" t="s">
        <v>127</v>
      </c>
    </row>
    <row r="366" spans="2:65" s="13" customFormat="1">
      <c r="B366" s="152"/>
      <c r="D366" s="146" t="s">
        <v>147</v>
      </c>
      <c r="E366" s="153" t="s">
        <v>1</v>
      </c>
      <c r="F366" s="154" t="s">
        <v>170</v>
      </c>
      <c r="H366" s="155">
        <v>10.74</v>
      </c>
      <c r="I366" s="156"/>
      <c r="L366" s="152"/>
      <c r="M366" s="157"/>
      <c r="T366" s="158"/>
      <c r="AT366" s="153" t="s">
        <v>147</v>
      </c>
      <c r="AU366" s="153" t="s">
        <v>89</v>
      </c>
      <c r="AV366" s="13" t="s">
        <v>89</v>
      </c>
      <c r="AW366" s="13" t="s">
        <v>36</v>
      </c>
      <c r="AX366" s="13" t="s">
        <v>80</v>
      </c>
      <c r="AY366" s="153" t="s">
        <v>127</v>
      </c>
    </row>
    <row r="367" spans="2:65" s="13" customFormat="1">
      <c r="B367" s="152"/>
      <c r="D367" s="146" t="s">
        <v>147</v>
      </c>
      <c r="E367" s="153" t="s">
        <v>1</v>
      </c>
      <c r="F367" s="154" t="s">
        <v>171</v>
      </c>
      <c r="H367" s="155">
        <v>7.5</v>
      </c>
      <c r="I367" s="156"/>
      <c r="L367" s="152"/>
      <c r="M367" s="157"/>
      <c r="T367" s="158"/>
      <c r="AT367" s="153" t="s">
        <v>147</v>
      </c>
      <c r="AU367" s="153" t="s">
        <v>89</v>
      </c>
      <c r="AV367" s="13" t="s">
        <v>89</v>
      </c>
      <c r="AW367" s="13" t="s">
        <v>36</v>
      </c>
      <c r="AX367" s="13" t="s">
        <v>80</v>
      </c>
      <c r="AY367" s="153" t="s">
        <v>127</v>
      </c>
    </row>
    <row r="368" spans="2:65" s="15" customFormat="1">
      <c r="B368" s="169"/>
      <c r="D368" s="146" t="s">
        <v>147</v>
      </c>
      <c r="E368" s="170" t="s">
        <v>1</v>
      </c>
      <c r="F368" s="171" t="s">
        <v>172</v>
      </c>
      <c r="H368" s="172">
        <v>24.22</v>
      </c>
      <c r="I368" s="173"/>
      <c r="L368" s="169"/>
      <c r="M368" s="174"/>
      <c r="T368" s="175"/>
      <c r="AT368" s="170" t="s">
        <v>147</v>
      </c>
      <c r="AU368" s="170" t="s">
        <v>89</v>
      </c>
      <c r="AV368" s="15" t="s">
        <v>140</v>
      </c>
      <c r="AW368" s="15" t="s">
        <v>36</v>
      </c>
      <c r="AX368" s="15" t="s">
        <v>80</v>
      </c>
      <c r="AY368" s="170" t="s">
        <v>127</v>
      </c>
    </row>
    <row r="369" spans="2:65" s="13" customFormat="1">
      <c r="B369" s="152"/>
      <c r="D369" s="146" t="s">
        <v>147</v>
      </c>
      <c r="E369" s="153" t="s">
        <v>1</v>
      </c>
      <c r="F369" s="154" t="s">
        <v>173</v>
      </c>
      <c r="H369" s="155">
        <v>26</v>
      </c>
      <c r="I369" s="156"/>
      <c r="L369" s="152"/>
      <c r="M369" s="157"/>
      <c r="T369" s="158"/>
      <c r="AT369" s="153" t="s">
        <v>147</v>
      </c>
      <c r="AU369" s="153" t="s">
        <v>89</v>
      </c>
      <c r="AV369" s="13" t="s">
        <v>89</v>
      </c>
      <c r="AW369" s="13" t="s">
        <v>36</v>
      </c>
      <c r="AX369" s="13" t="s">
        <v>80</v>
      </c>
      <c r="AY369" s="153" t="s">
        <v>127</v>
      </c>
    </row>
    <row r="370" spans="2:65" s="13" customFormat="1">
      <c r="B370" s="152"/>
      <c r="D370" s="146" t="s">
        <v>147</v>
      </c>
      <c r="E370" s="153" t="s">
        <v>1</v>
      </c>
      <c r="F370" s="154" t="s">
        <v>174</v>
      </c>
      <c r="H370" s="155">
        <v>12</v>
      </c>
      <c r="I370" s="156"/>
      <c r="L370" s="152"/>
      <c r="M370" s="157"/>
      <c r="T370" s="158"/>
      <c r="AT370" s="153" t="s">
        <v>147</v>
      </c>
      <c r="AU370" s="153" t="s">
        <v>89</v>
      </c>
      <c r="AV370" s="13" t="s">
        <v>89</v>
      </c>
      <c r="AW370" s="13" t="s">
        <v>36</v>
      </c>
      <c r="AX370" s="13" t="s">
        <v>80</v>
      </c>
      <c r="AY370" s="153" t="s">
        <v>127</v>
      </c>
    </row>
    <row r="371" spans="2:65" s="15" customFormat="1">
      <c r="B371" s="169"/>
      <c r="D371" s="146" t="s">
        <v>147</v>
      </c>
      <c r="E371" s="170" t="s">
        <v>1</v>
      </c>
      <c r="F371" s="171" t="s">
        <v>172</v>
      </c>
      <c r="H371" s="172">
        <v>38</v>
      </c>
      <c r="I371" s="173"/>
      <c r="L371" s="169"/>
      <c r="M371" s="174"/>
      <c r="T371" s="175"/>
      <c r="AT371" s="170" t="s">
        <v>147</v>
      </c>
      <c r="AU371" s="170" t="s">
        <v>89</v>
      </c>
      <c r="AV371" s="15" t="s">
        <v>140</v>
      </c>
      <c r="AW371" s="15" t="s">
        <v>36</v>
      </c>
      <c r="AX371" s="15" t="s">
        <v>80</v>
      </c>
      <c r="AY371" s="170" t="s">
        <v>127</v>
      </c>
    </row>
    <row r="372" spans="2:65" s="14" customFormat="1">
      <c r="B372" s="159"/>
      <c r="D372" s="146" t="s">
        <v>147</v>
      </c>
      <c r="E372" s="160" t="s">
        <v>1</v>
      </c>
      <c r="F372" s="161" t="s">
        <v>152</v>
      </c>
      <c r="H372" s="162">
        <v>62.22</v>
      </c>
      <c r="I372" s="163"/>
      <c r="L372" s="159"/>
      <c r="M372" s="164"/>
      <c r="T372" s="165"/>
      <c r="AT372" s="160" t="s">
        <v>147</v>
      </c>
      <c r="AU372" s="160" t="s">
        <v>89</v>
      </c>
      <c r="AV372" s="14" t="s">
        <v>134</v>
      </c>
      <c r="AW372" s="14" t="s">
        <v>36</v>
      </c>
      <c r="AX372" s="14" t="s">
        <v>87</v>
      </c>
      <c r="AY372" s="160" t="s">
        <v>127</v>
      </c>
    </row>
    <row r="373" spans="2:65" s="1" customFormat="1" ht="33" customHeight="1">
      <c r="B373" s="32"/>
      <c r="C373" s="132" t="s">
        <v>450</v>
      </c>
      <c r="D373" s="132" t="s">
        <v>129</v>
      </c>
      <c r="E373" s="133" t="s">
        <v>451</v>
      </c>
      <c r="F373" s="134" t="s">
        <v>452</v>
      </c>
      <c r="G373" s="135" t="s">
        <v>132</v>
      </c>
      <c r="H373" s="136">
        <v>31.98</v>
      </c>
      <c r="I373" s="137"/>
      <c r="J373" s="138">
        <f>ROUND(I373*H373,2)</f>
        <v>0</v>
      </c>
      <c r="K373" s="134" t="s">
        <v>133</v>
      </c>
      <c r="L373" s="32"/>
      <c r="M373" s="139" t="s">
        <v>1</v>
      </c>
      <c r="N373" s="140" t="s">
        <v>45</v>
      </c>
      <c r="P373" s="141">
        <f>O373*H373</f>
        <v>0</v>
      </c>
      <c r="Q373" s="141">
        <v>0</v>
      </c>
      <c r="R373" s="141">
        <f>Q373*H373</f>
        <v>0</v>
      </c>
      <c r="S373" s="141">
        <v>0</v>
      </c>
      <c r="T373" s="142">
        <f>S373*H373</f>
        <v>0</v>
      </c>
      <c r="AR373" s="143" t="s">
        <v>134</v>
      </c>
      <c r="AT373" s="143" t="s">
        <v>129</v>
      </c>
      <c r="AU373" s="143" t="s">
        <v>89</v>
      </c>
      <c r="AY373" s="17" t="s">
        <v>127</v>
      </c>
      <c r="BE373" s="144">
        <f>IF(N373="základní",J373,0)</f>
        <v>0</v>
      </c>
      <c r="BF373" s="144">
        <f>IF(N373="snížená",J373,0)</f>
        <v>0</v>
      </c>
      <c r="BG373" s="144">
        <f>IF(N373="zákl. přenesená",J373,0)</f>
        <v>0</v>
      </c>
      <c r="BH373" s="144">
        <f>IF(N373="sníž. přenesená",J373,0)</f>
        <v>0</v>
      </c>
      <c r="BI373" s="144">
        <f>IF(N373="nulová",J373,0)</f>
        <v>0</v>
      </c>
      <c r="BJ373" s="17" t="s">
        <v>87</v>
      </c>
      <c r="BK373" s="144">
        <f>ROUND(I373*H373,2)</f>
        <v>0</v>
      </c>
      <c r="BL373" s="17" t="s">
        <v>134</v>
      </c>
      <c r="BM373" s="143" t="s">
        <v>453</v>
      </c>
    </row>
    <row r="374" spans="2:65" s="12" customFormat="1">
      <c r="B374" s="145"/>
      <c r="D374" s="146" t="s">
        <v>147</v>
      </c>
      <c r="E374" s="147" t="s">
        <v>1</v>
      </c>
      <c r="F374" s="148" t="s">
        <v>179</v>
      </c>
      <c r="H374" s="147" t="s">
        <v>1</v>
      </c>
      <c r="I374" s="149"/>
      <c r="L374" s="145"/>
      <c r="M374" s="150"/>
      <c r="T374" s="151"/>
      <c r="AT374" s="147" t="s">
        <v>147</v>
      </c>
      <c r="AU374" s="147" t="s">
        <v>89</v>
      </c>
      <c r="AV374" s="12" t="s">
        <v>87</v>
      </c>
      <c r="AW374" s="12" t="s">
        <v>36</v>
      </c>
      <c r="AX374" s="12" t="s">
        <v>80</v>
      </c>
      <c r="AY374" s="147" t="s">
        <v>127</v>
      </c>
    </row>
    <row r="375" spans="2:65" s="12" customFormat="1">
      <c r="B375" s="145"/>
      <c r="D375" s="146" t="s">
        <v>147</v>
      </c>
      <c r="E375" s="147" t="s">
        <v>1</v>
      </c>
      <c r="F375" s="148" t="s">
        <v>148</v>
      </c>
      <c r="H375" s="147" t="s">
        <v>1</v>
      </c>
      <c r="I375" s="149"/>
      <c r="L375" s="145"/>
      <c r="M375" s="150"/>
      <c r="T375" s="151"/>
      <c r="AT375" s="147" t="s">
        <v>147</v>
      </c>
      <c r="AU375" s="147" t="s">
        <v>89</v>
      </c>
      <c r="AV375" s="12" t="s">
        <v>87</v>
      </c>
      <c r="AW375" s="12" t="s">
        <v>36</v>
      </c>
      <c r="AX375" s="12" t="s">
        <v>80</v>
      </c>
      <c r="AY375" s="147" t="s">
        <v>127</v>
      </c>
    </row>
    <row r="376" spans="2:65" s="13" customFormat="1">
      <c r="B376" s="152"/>
      <c r="D376" s="146" t="s">
        <v>147</v>
      </c>
      <c r="E376" s="153" t="s">
        <v>1</v>
      </c>
      <c r="F376" s="154" t="s">
        <v>169</v>
      </c>
      <c r="H376" s="155">
        <v>5.98</v>
      </c>
      <c r="I376" s="156"/>
      <c r="L376" s="152"/>
      <c r="M376" s="157"/>
      <c r="T376" s="158"/>
      <c r="AT376" s="153" t="s">
        <v>147</v>
      </c>
      <c r="AU376" s="153" t="s">
        <v>89</v>
      </c>
      <c r="AV376" s="13" t="s">
        <v>89</v>
      </c>
      <c r="AW376" s="13" t="s">
        <v>36</v>
      </c>
      <c r="AX376" s="13" t="s">
        <v>80</v>
      </c>
      <c r="AY376" s="153" t="s">
        <v>127</v>
      </c>
    </row>
    <row r="377" spans="2:65" s="13" customFormat="1">
      <c r="B377" s="152"/>
      <c r="D377" s="146" t="s">
        <v>147</v>
      </c>
      <c r="E377" s="153" t="s">
        <v>1</v>
      </c>
      <c r="F377" s="154" t="s">
        <v>173</v>
      </c>
      <c r="H377" s="155">
        <v>26</v>
      </c>
      <c r="I377" s="156"/>
      <c r="L377" s="152"/>
      <c r="M377" s="157"/>
      <c r="T377" s="158"/>
      <c r="AT377" s="153" t="s">
        <v>147</v>
      </c>
      <c r="AU377" s="153" t="s">
        <v>89</v>
      </c>
      <c r="AV377" s="13" t="s">
        <v>89</v>
      </c>
      <c r="AW377" s="13" t="s">
        <v>36</v>
      </c>
      <c r="AX377" s="13" t="s">
        <v>80</v>
      </c>
      <c r="AY377" s="153" t="s">
        <v>127</v>
      </c>
    </row>
    <row r="378" spans="2:65" s="14" customFormat="1">
      <c r="B378" s="159"/>
      <c r="D378" s="146" t="s">
        <v>147</v>
      </c>
      <c r="E378" s="160" t="s">
        <v>1</v>
      </c>
      <c r="F378" s="161" t="s">
        <v>152</v>
      </c>
      <c r="H378" s="162">
        <v>31.98</v>
      </c>
      <c r="I378" s="163"/>
      <c r="L378" s="159"/>
      <c r="M378" s="164"/>
      <c r="T378" s="165"/>
      <c r="AT378" s="160" t="s">
        <v>147</v>
      </c>
      <c r="AU378" s="160" t="s">
        <v>89</v>
      </c>
      <c r="AV378" s="14" t="s">
        <v>134</v>
      </c>
      <c r="AW378" s="14" t="s">
        <v>36</v>
      </c>
      <c r="AX378" s="14" t="s">
        <v>87</v>
      </c>
      <c r="AY378" s="160" t="s">
        <v>127</v>
      </c>
    </row>
    <row r="379" spans="2:65" s="1" customFormat="1" ht="49.15" customHeight="1">
      <c r="B379" s="32"/>
      <c r="C379" s="132" t="s">
        <v>454</v>
      </c>
      <c r="D379" s="132" t="s">
        <v>129</v>
      </c>
      <c r="E379" s="133" t="s">
        <v>455</v>
      </c>
      <c r="F379" s="134" t="s">
        <v>456</v>
      </c>
      <c r="G379" s="135" t="s">
        <v>132</v>
      </c>
      <c r="H379" s="136">
        <v>31.98</v>
      </c>
      <c r="I379" s="137"/>
      <c r="J379" s="138">
        <f>ROUND(I379*H379,2)</f>
        <v>0</v>
      </c>
      <c r="K379" s="134" t="s">
        <v>133</v>
      </c>
      <c r="L379" s="32"/>
      <c r="M379" s="139" t="s">
        <v>1</v>
      </c>
      <c r="N379" s="140" t="s">
        <v>45</v>
      </c>
      <c r="P379" s="141">
        <f>O379*H379</f>
        <v>0</v>
      </c>
      <c r="Q379" s="141">
        <v>0</v>
      </c>
      <c r="R379" s="141">
        <f>Q379*H379</f>
        <v>0</v>
      </c>
      <c r="S379" s="141">
        <v>0</v>
      </c>
      <c r="T379" s="142">
        <f>S379*H379</f>
        <v>0</v>
      </c>
      <c r="AR379" s="143" t="s">
        <v>134</v>
      </c>
      <c r="AT379" s="143" t="s">
        <v>129</v>
      </c>
      <c r="AU379" s="143" t="s">
        <v>89</v>
      </c>
      <c r="AY379" s="17" t="s">
        <v>127</v>
      </c>
      <c r="BE379" s="144">
        <f>IF(N379="základní",J379,0)</f>
        <v>0</v>
      </c>
      <c r="BF379" s="144">
        <f>IF(N379="snížená",J379,0)</f>
        <v>0</v>
      </c>
      <c r="BG379" s="144">
        <f>IF(N379="zákl. přenesená",J379,0)</f>
        <v>0</v>
      </c>
      <c r="BH379" s="144">
        <f>IF(N379="sníž. přenesená",J379,0)</f>
        <v>0</v>
      </c>
      <c r="BI379" s="144">
        <f>IF(N379="nulová",J379,0)</f>
        <v>0</v>
      </c>
      <c r="BJ379" s="17" t="s">
        <v>87</v>
      </c>
      <c r="BK379" s="144">
        <f>ROUND(I379*H379,2)</f>
        <v>0</v>
      </c>
      <c r="BL379" s="17" t="s">
        <v>134</v>
      </c>
      <c r="BM379" s="143" t="s">
        <v>457</v>
      </c>
    </row>
    <row r="380" spans="2:65" s="12" customFormat="1">
      <c r="B380" s="145"/>
      <c r="D380" s="146" t="s">
        <v>147</v>
      </c>
      <c r="E380" s="147" t="s">
        <v>1</v>
      </c>
      <c r="F380" s="148" t="s">
        <v>148</v>
      </c>
      <c r="H380" s="147" t="s">
        <v>1</v>
      </c>
      <c r="I380" s="149"/>
      <c r="L380" s="145"/>
      <c r="M380" s="150"/>
      <c r="T380" s="151"/>
      <c r="AT380" s="147" t="s">
        <v>147</v>
      </c>
      <c r="AU380" s="147" t="s">
        <v>89</v>
      </c>
      <c r="AV380" s="12" t="s">
        <v>87</v>
      </c>
      <c r="AW380" s="12" t="s">
        <v>36</v>
      </c>
      <c r="AX380" s="12" t="s">
        <v>80</v>
      </c>
      <c r="AY380" s="147" t="s">
        <v>127</v>
      </c>
    </row>
    <row r="381" spans="2:65" s="12" customFormat="1">
      <c r="B381" s="145"/>
      <c r="D381" s="146" t="s">
        <v>147</v>
      </c>
      <c r="E381" s="147" t="s">
        <v>1</v>
      </c>
      <c r="F381" s="148" t="s">
        <v>149</v>
      </c>
      <c r="H381" s="147" t="s">
        <v>1</v>
      </c>
      <c r="I381" s="149"/>
      <c r="L381" s="145"/>
      <c r="M381" s="150"/>
      <c r="T381" s="151"/>
      <c r="AT381" s="147" t="s">
        <v>147</v>
      </c>
      <c r="AU381" s="147" t="s">
        <v>89</v>
      </c>
      <c r="AV381" s="12" t="s">
        <v>87</v>
      </c>
      <c r="AW381" s="12" t="s">
        <v>36</v>
      </c>
      <c r="AX381" s="12" t="s">
        <v>80</v>
      </c>
      <c r="AY381" s="147" t="s">
        <v>127</v>
      </c>
    </row>
    <row r="382" spans="2:65" s="13" customFormat="1">
      <c r="B382" s="152"/>
      <c r="D382" s="146" t="s">
        <v>147</v>
      </c>
      <c r="E382" s="153" t="s">
        <v>1</v>
      </c>
      <c r="F382" s="154" t="s">
        <v>169</v>
      </c>
      <c r="H382" s="155">
        <v>5.98</v>
      </c>
      <c r="I382" s="156"/>
      <c r="L382" s="152"/>
      <c r="M382" s="157"/>
      <c r="T382" s="158"/>
      <c r="AT382" s="153" t="s">
        <v>147</v>
      </c>
      <c r="AU382" s="153" t="s">
        <v>89</v>
      </c>
      <c r="AV382" s="13" t="s">
        <v>89</v>
      </c>
      <c r="AW382" s="13" t="s">
        <v>36</v>
      </c>
      <c r="AX382" s="13" t="s">
        <v>80</v>
      </c>
      <c r="AY382" s="153" t="s">
        <v>127</v>
      </c>
    </row>
    <row r="383" spans="2:65" s="13" customFormat="1">
      <c r="B383" s="152"/>
      <c r="D383" s="146" t="s">
        <v>147</v>
      </c>
      <c r="E383" s="153" t="s">
        <v>1</v>
      </c>
      <c r="F383" s="154" t="s">
        <v>173</v>
      </c>
      <c r="H383" s="155">
        <v>26</v>
      </c>
      <c r="I383" s="156"/>
      <c r="L383" s="152"/>
      <c r="M383" s="157"/>
      <c r="T383" s="158"/>
      <c r="AT383" s="153" t="s">
        <v>147</v>
      </c>
      <c r="AU383" s="153" t="s">
        <v>89</v>
      </c>
      <c r="AV383" s="13" t="s">
        <v>89</v>
      </c>
      <c r="AW383" s="13" t="s">
        <v>36</v>
      </c>
      <c r="AX383" s="13" t="s">
        <v>80</v>
      </c>
      <c r="AY383" s="153" t="s">
        <v>127</v>
      </c>
    </row>
    <row r="384" spans="2:65" s="14" customFormat="1">
      <c r="B384" s="159"/>
      <c r="D384" s="146" t="s">
        <v>147</v>
      </c>
      <c r="E384" s="160" t="s">
        <v>1</v>
      </c>
      <c r="F384" s="161" t="s">
        <v>152</v>
      </c>
      <c r="H384" s="162">
        <v>31.98</v>
      </c>
      <c r="I384" s="163"/>
      <c r="L384" s="159"/>
      <c r="M384" s="164"/>
      <c r="T384" s="165"/>
      <c r="AT384" s="160" t="s">
        <v>147</v>
      </c>
      <c r="AU384" s="160" t="s">
        <v>89</v>
      </c>
      <c r="AV384" s="14" t="s">
        <v>134</v>
      </c>
      <c r="AW384" s="14" t="s">
        <v>36</v>
      </c>
      <c r="AX384" s="14" t="s">
        <v>87</v>
      </c>
      <c r="AY384" s="160" t="s">
        <v>127</v>
      </c>
    </row>
    <row r="385" spans="2:65" s="1" customFormat="1" ht="37.9" customHeight="1">
      <c r="B385" s="32"/>
      <c r="C385" s="132" t="s">
        <v>458</v>
      </c>
      <c r="D385" s="132" t="s">
        <v>129</v>
      </c>
      <c r="E385" s="133" t="s">
        <v>459</v>
      </c>
      <c r="F385" s="134" t="s">
        <v>460</v>
      </c>
      <c r="G385" s="135" t="s">
        <v>132</v>
      </c>
      <c r="H385" s="136">
        <v>34.11</v>
      </c>
      <c r="I385" s="137"/>
      <c r="J385" s="138">
        <f>ROUND(I385*H385,2)</f>
        <v>0</v>
      </c>
      <c r="K385" s="134" t="s">
        <v>133</v>
      </c>
      <c r="L385" s="32"/>
      <c r="M385" s="139" t="s">
        <v>1</v>
      </c>
      <c r="N385" s="140" t="s">
        <v>45</v>
      </c>
      <c r="P385" s="141">
        <f>O385*H385</f>
        <v>0</v>
      </c>
      <c r="Q385" s="141">
        <v>0</v>
      </c>
      <c r="R385" s="141">
        <f>Q385*H385</f>
        <v>0</v>
      </c>
      <c r="S385" s="141">
        <v>0</v>
      </c>
      <c r="T385" s="142">
        <f>S385*H385</f>
        <v>0</v>
      </c>
      <c r="AR385" s="143" t="s">
        <v>134</v>
      </c>
      <c r="AT385" s="143" t="s">
        <v>129</v>
      </c>
      <c r="AU385" s="143" t="s">
        <v>89</v>
      </c>
      <c r="AY385" s="17" t="s">
        <v>127</v>
      </c>
      <c r="BE385" s="144">
        <f>IF(N385="základní",J385,0)</f>
        <v>0</v>
      </c>
      <c r="BF385" s="144">
        <f>IF(N385="snížená",J385,0)</f>
        <v>0</v>
      </c>
      <c r="BG385" s="144">
        <f>IF(N385="zákl. přenesená",J385,0)</f>
        <v>0</v>
      </c>
      <c r="BH385" s="144">
        <f>IF(N385="sníž. přenesená",J385,0)</f>
        <v>0</v>
      </c>
      <c r="BI385" s="144">
        <f>IF(N385="nulová",J385,0)</f>
        <v>0</v>
      </c>
      <c r="BJ385" s="17" t="s">
        <v>87</v>
      </c>
      <c r="BK385" s="144">
        <f>ROUND(I385*H385,2)</f>
        <v>0</v>
      </c>
      <c r="BL385" s="17" t="s">
        <v>134</v>
      </c>
      <c r="BM385" s="143" t="s">
        <v>461</v>
      </c>
    </row>
    <row r="386" spans="2:65" s="12" customFormat="1">
      <c r="B386" s="145"/>
      <c r="D386" s="146" t="s">
        <v>147</v>
      </c>
      <c r="E386" s="147" t="s">
        <v>1</v>
      </c>
      <c r="F386" s="148" t="s">
        <v>148</v>
      </c>
      <c r="H386" s="147" t="s">
        <v>1</v>
      </c>
      <c r="I386" s="149"/>
      <c r="L386" s="145"/>
      <c r="M386" s="150"/>
      <c r="T386" s="151"/>
      <c r="AT386" s="147" t="s">
        <v>147</v>
      </c>
      <c r="AU386" s="147" t="s">
        <v>89</v>
      </c>
      <c r="AV386" s="12" t="s">
        <v>87</v>
      </c>
      <c r="AW386" s="12" t="s">
        <v>36</v>
      </c>
      <c r="AX386" s="12" t="s">
        <v>80</v>
      </c>
      <c r="AY386" s="147" t="s">
        <v>127</v>
      </c>
    </row>
    <row r="387" spans="2:65" s="12" customFormat="1">
      <c r="B387" s="145"/>
      <c r="D387" s="146" t="s">
        <v>147</v>
      </c>
      <c r="E387" s="147" t="s">
        <v>1</v>
      </c>
      <c r="F387" s="148" t="s">
        <v>149</v>
      </c>
      <c r="H387" s="147" t="s">
        <v>1</v>
      </c>
      <c r="I387" s="149"/>
      <c r="L387" s="145"/>
      <c r="M387" s="150"/>
      <c r="T387" s="151"/>
      <c r="AT387" s="147" t="s">
        <v>147</v>
      </c>
      <c r="AU387" s="147" t="s">
        <v>89</v>
      </c>
      <c r="AV387" s="12" t="s">
        <v>87</v>
      </c>
      <c r="AW387" s="12" t="s">
        <v>36</v>
      </c>
      <c r="AX387" s="12" t="s">
        <v>80</v>
      </c>
      <c r="AY387" s="147" t="s">
        <v>127</v>
      </c>
    </row>
    <row r="388" spans="2:65" s="13" customFormat="1">
      <c r="B388" s="152"/>
      <c r="D388" s="146" t="s">
        <v>147</v>
      </c>
      <c r="E388" s="153" t="s">
        <v>1</v>
      </c>
      <c r="F388" s="154" t="s">
        <v>185</v>
      </c>
      <c r="H388" s="155">
        <v>16.11</v>
      </c>
      <c r="I388" s="156"/>
      <c r="L388" s="152"/>
      <c r="M388" s="157"/>
      <c r="T388" s="158"/>
      <c r="AT388" s="153" t="s">
        <v>147</v>
      </c>
      <c r="AU388" s="153" t="s">
        <v>89</v>
      </c>
      <c r="AV388" s="13" t="s">
        <v>89</v>
      </c>
      <c r="AW388" s="13" t="s">
        <v>36</v>
      </c>
      <c r="AX388" s="13" t="s">
        <v>80</v>
      </c>
      <c r="AY388" s="153" t="s">
        <v>127</v>
      </c>
    </row>
    <row r="389" spans="2:65" s="13" customFormat="1">
      <c r="B389" s="152"/>
      <c r="D389" s="146" t="s">
        <v>147</v>
      </c>
      <c r="E389" s="153" t="s">
        <v>1</v>
      </c>
      <c r="F389" s="154" t="s">
        <v>462</v>
      </c>
      <c r="H389" s="155">
        <v>18</v>
      </c>
      <c r="I389" s="156"/>
      <c r="L389" s="152"/>
      <c r="M389" s="157"/>
      <c r="T389" s="158"/>
      <c r="AT389" s="153" t="s">
        <v>147</v>
      </c>
      <c r="AU389" s="153" t="s">
        <v>89</v>
      </c>
      <c r="AV389" s="13" t="s">
        <v>89</v>
      </c>
      <c r="AW389" s="13" t="s">
        <v>36</v>
      </c>
      <c r="AX389" s="13" t="s">
        <v>80</v>
      </c>
      <c r="AY389" s="153" t="s">
        <v>127</v>
      </c>
    </row>
    <row r="390" spans="2:65" s="14" customFormat="1">
      <c r="B390" s="159"/>
      <c r="D390" s="146" t="s">
        <v>147</v>
      </c>
      <c r="E390" s="160" t="s">
        <v>1</v>
      </c>
      <c r="F390" s="161" t="s">
        <v>152</v>
      </c>
      <c r="H390" s="162">
        <v>34.11</v>
      </c>
      <c r="I390" s="163"/>
      <c r="L390" s="159"/>
      <c r="M390" s="164"/>
      <c r="T390" s="165"/>
      <c r="AT390" s="160" t="s">
        <v>147</v>
      </c>
      <c r="AU390" s="160" t="s">
        <v>89</v>
      </c>
      <c r="AV390" s="14" t="s">
        <v>134</v>
      </c>
      <c r="AW390" s="14" t="s">
        <v>36</v>
      </c>
      <c r="AX390" s="14" t="s">
        <v>87</v>
      </c>
      <c r="AY390" s="160" t="s">
        <v>127</v>
      </c>
    </row>
    <row r="391" spans="2:65" s="1" customFormat="1" ht="37.9" customHeight="1">
      <c r="B391" s="32"/>
      <c r="C391" s="132" t="s">
        <v>463</v>
      </c>
      <c r="D391" s="132" t="s">
        <v>129</v>
      </c>
      <c r="E391" s="133" t="s">
        <v>464</v>
      </c>
      <c r="F391" s="134" t="s">
        <v>465</v>
      </c>
      <c r="G391" s="135" t="s">
        <v>132</v>
      </c>
      <c r="H391" s="136">
        <v>43.23</v>
      </c>
      <c r="I391" s="137"/>
      <c r="J391" s="138">
        <f>ROUND(I391*H391,2)</f>
        <v>0</v>
      </c>
      <c r="K391" s="134" t="s">
        <v>133</v>
      </c>
      <c r="L391" s="32"/>
      <c r="M391" s="139" t="s">
        <v>1</v>
      </c>
      <c r="N391" s="140" t="s">
        <v>45</v>
      </c>
      <c r="P391" s="141">
        <f>O391*H391</f>
        <v>0</v>
      </c>
      <c r="Q391" s="141">
        <v>0</v>
      </c>
      <c r="R391" s="141">
        <f>Q391*H391</f>
        <v>0</v>
      </c>
      <c r="S391" s="141">
        <v>0</v>
      </c>
      <c r="T391" s="142">
        <f>S391*H391</f>
        <v>0</v>
      </c>
      <c r="AR391" s="143" t="s">
        <v>134</v>
      </c>
      <c r="AT391" s="143" t="s">
        <v>129</v>
      </c>
      <c r="AU391" s="143" t="s">
        <v>89</v>
      </c>
      <c r="AY391" s="17" t="s">
        <v>127</v>
      </c>
      <c r="BE391" s="144">
        <f>IF(N391="základní",J391,0)</f>
        <v>0</v>
      </c>
      <c r="BF391" s="144">
        <f>IF(N391="snížená",J391,0)</f>
        <v>0</v>
      </c>
      <c r="BG391" s="144">
        <f>IF(N391="zákl. přenesená",J391,0)</f>
        <v>0</v>
      </c>
      <c r="BH391" s="144">
        <f>IF(N391="sníž. přenesená",J391,0)</f>
        <v>0</v>
      </c>
      <c r="BI391" s="144">
        <f>IF(N391="nulová",J391,0)</f>
        <v>0</v>
      </c>
      <c r="BJ391" s="17" t="s">
        <v>87</v>
      </c>
      <c r="BK391" s="144">
        <f>ROUND(I391*H391,2)</f>
        <v>0</v>
      </c>
      <c r="BL391" s="17" t="s">
        <v>134</v>
      </c>
      <c r="BM391" s="143" t="s">
        <v>466</v>
      </c>
    </row>
    <row r="392" spans="2:65" s="12" customFormat="1">
      <c r="B392" s="145"/>
      <c r="D392" s="146" t="s">
        <v>147</v>
      </c>
      <c r="E392" s="147" t="s">
        <v>1</v>
      </c>
      <c r="F392" s="148" t="s">
        <v>148</v>
      </c>
      <c r="H392" s="147" t="s">
        <v>1</v>
      </c>
      <c r="I392" s="149"/>
      <c r="L392" s="145"/>
      <c r="M392" s="150"/>
      <c r="T392" s="151"/>
      <c r="AT392" s="147" t="s">
        <v>147</v>
      </c>
      <c r="AU392" s="147" t="s">
        <v>89</v>
      </c>
      <c r="AV392" s="12" t="s">
        <v>87</v>
      </c>
      <c r="AW392" s="12" t="s">
        <v>36</v>
      </c>
      <c r="AX392" s="12" t="s">
        <v>80</v>
      </c>
      <c r="AY392" s="147" t="s">
        <v>127</v>
      </c>
    </row>
    <row r="393" spans="2:65" s="12" customFormat="1">
      <c r="B393" s="145"/>
      <c r="D393" s="146" t="s">
        <v>147</v>
      </c>
      <c r="E393" s="147" t="s">
        <v>1</v>
      </c>
      <c r="F393" s="148" t="s">
        <v>149</v>
      </c>
      <c r="H393" s="147" t="s">
        <v>1</v>
      </c>
      <c r="I393" s="149"/>
      <c r="L393" s="145"/>
      <c r="M393" s="150"/>
      <c r="T393" s="151"/>
      <c r="AT393" s="147" t="s">
        <v>147</v>
      </c>
      <c r="AU393" s="147" t="s">
        <v>89</v>
      </c>
      <c r="AV393" s="12" t="s">
        <v>87</v>
      </c>
      <c r="AW393" s="12" t="s">
        <v>36</v>
      </c>
      <c r="AX393" s="12" t="s">
        <v>80</v>
      </c>
      <c r="AY393" s="147" t="s">
        <v>127</v>
      </c>
    </row>
    <row r="394" spans="2:65" s="13" customFormat="1">
      <c r="B394" s="152"/>
      <c r="D394" s="146" t="s">
        <v>147</v>
      </c>
      <c r="E394" s="153" t="s">
        <v>1</v>
      </c>
      <c r="F394" s="154" t="s">
        <v>169</v>
      </c>
      <c r="H394" s="155">
        <v>5.98</v>
      </c>
      <c r="I394" s="156"/>
      <c r="L394" s="152"/>
      <c r="M394" s="157"/>
      <c r="T394" s="158"/>
      <c r="AT394" s="153" t="s">
        <v>147</v>
      </c>
      <c r="AU394" s="153" t="s">
        <v>89</v>
      </c>
      <c r="AV394" s="13" t="s">
        <v>89</v>
      </c>
      <c r="AW394" s="13" t="s">
        <v>36</v>
      </c>
      <c r="AX394" s="13" t="s">
        <v>80</v>
      </c>
      <c r="AY394" s="153" t="s">
        <v>127</v>
      </c>
    </row>
    <row r="395" spans="2:65" s="13" customFormat="1">
      <c r="B395" s="152"/>
      <c r="D395" s="146" t="s">
        <v>147</v>
      </c>
      <c r="E395" s="153" t="s">
        <v>1</v>
      </c>
      <c r="F395" s="154" t="s">
        <v>162</v>
      </c>
      <c r="H395" s="155">
        <v>11.25</v>
      </c>
      <c r="I395" s="156"/>
      <c r="L395" s="152"/>
      <c r="M395" s="157"/>
      <c r="T395" s="158"/>
      <c r="AT395" s="153" t="s">
        <v>147</v>
      </c>
      <c r="AU395" s="153" t="s">
        <v>89</v>
      </c>
      <c r="AV395" s="13" t="s">
        <v>89</v>
      </c>
      <c r="AW395" s="13" t="s">
        <v>36</v>
      </c>
      <c r="AX395" s="13" t="s">
        <v>80</v>
      </c>
      <c r="AY395" s="153" t="s">
        <v>127</v>
      </c>
    </row>
    <row r="396" spans="2:65" s="13" customFormat="1">
      <c r="B396" s="152"/>
      <c r="D396" s="146" t="s">
        <v>147</v>
      </c>
      <c r="E396" s="153" t="s">
        <v>1</v>
      </c>
      <c r="F396" s="154" t="s">
        <v>173</v>
      </c>
      <c r="H396" s="155">
        <v>26</v>
      </c>
      <c r="I396" s="156"/>
      <c r="L396" s="152"/>
      <c r="M396" s="157"/>
      <c r="T396" s="158"/>
      <c r="AT396" s="153" t="s">
        <v>147</v>
      </c>
      <c r="AU396" s="153" t="s">
        <v>89</v>
      </c>
      <c r="AV396" s="13" t="s">
        <v>89</v>
      </c>
      <c r="AW396" s="13" t="s">
        <v>36</v>
      </c>
      <c r="AX396" s="13" t="s">
        <v>80</v>
      </c>
      <c r="AY396" s="153" t="s">
        <v>127</v>
      </c>
    </row>
    <row r="397" spans="2:65" s="14" customFormat="1">
      <c r="B397" s="159"/>
      <c r="D397" s="146" t="s">
        <v>147</v>
      </c>
      <c r="E397" s="160" t="s">
        <v>1</v>
      </c>
      <c r="F397" s="161" t="s">
        <v>152</v>
      </c>
      <c r="H397" s="162">
        <v>43.23</v>
      </c>
      <c r="I397" s="163"/>
      <c r="L397" s="159"/>
      <c r="M397" s="164"/>
      <c r="T397" s="165"/>
      <c r="AT397" s="160" t="s">
        <v>147</v>
      </c>
      <c r="AU397" s="160" t="s">
        <v>89</v>
      </c>
      <c r="AV397" s="14" t="s">
        <v>134</v>
      </c>
      <c r="AW397" s="14" t="s">
        <v>36</v>
      </c>
      <c r="AX397" s="14" t="s">
        <v>87</v>
      </c>
      <c r="AY397" s="160" t="s">
        <v>127</v>
      </c>
    </row>
    <row r="398" spans="2:65" s="1" customFormat="1" ht="24.2" customHeight="1">
      <c r="B398" s="32"/>
      <c r="C398" s="132" t="s">
        <v>467</v>
      </c>
      <c r="D398" s="132" t="s">
        <v>129</v>
      </c>
      <c r="E398" s="133" t="s">
        <v>468</v>
      </c>
      <c r="F398" s="134" t="s">
        <v>469</v>
      </c>
      <c r="G398" s="135" t="s">
        <v>132</v>
      </c>
      <c r="H398" s="136">
        <v>31.98</v>
      </c>
      <c r="I398" s="137"/>
      <c r="J398" s="138">
        <f>ROUND(I398*H398,2)</f>
        <v>0</v>
      </c>
      <c r="K398" s="134" t="s">
        <v>133</v>
      </c>
      <c r="L398" s="32"/>
      <c r="M398" s="139" t="s">
        <v>1</v>
      </c>
      <c r="N398" s="140" t="s">
        <v>45</v>
      </c>
      <c r="P398" s="141">
        <f>O398*H398</f>
        <v>0</v>
      </c>
      <c r="Q398" s="141">
        <v>0</v>
      </c>
      <c r="R398" s="141">
        <f>Q398*H398</f>
        <v>0</v>
      </c>
      <c r="S398" s="141">
        <v>0</v>
      </c>
      <c r="T398" s="142">
        <f>S398*H398</f>
        <v>0</v>
      </c>
      <c r="AR398" s="143" t="s">
        <v>134</v>
      </c>
      <c r="AT398" s="143" t="s">
        <v>129</v>
      </c>
      <c r="AU398" s="143" t="s">
        <v>89</v>
      </c>
      <c r="AY398" s="17" t="s">
        <v>127</v>
      </c>
      <c r="BE398" s="144">
        <f>IF(N398="základní",J398,0)</f>
        <v>0</v>
      </c>
      <c r="BF398" s="144">
        <f>IF(N398="snížená",J398,0)</f>
        <v>0</v>
      </c>
      <c r="BG398" s="144">
        <f>IF(N398="zákl. přenesená",J398,0)</f>
        <v>0</v>
      </c>
      <c r="BH398" s="144">
        <f>IF(N398="sníž. přenesená",J398,0)</f>
        <v>0</v>
      </c>
      <c r="BI398" s="144">
        <f>IF(N398="nulová",J398,0)</f>
        <v>0</v>
      </c>
      <c r="BJ398" s="17" t="s">
        <v>87</v>
      </c>
      <c r="BK398" s="144">
        <f>ROUND(I398*H398,2)</f>
        <v>0</v>
      </c>
      <c r="BL398" s="17" t="s">
        <v>134</v>
      </c>
      <c r="BM398" s="143" t="s">
        <v>470</v>
      </c>
    </row>
    <row r="399" spans="2:65" s="12" customFormat="1">
      <c r="B399" s="145"/>
      <c r="D399" s="146" t="s">
        <v>147</v>
      </c>
      <c r="E399" s="147" t="s">
        <v>1</v>
      </c>
      <c r="F399" s="148" t="s">
        <v>148</v>
      </c>
      <c r="H399" s="147" t="s">
        <v>1</v>
      </c>
      <c r="I399" s="149"/>
      <c r="L399" s="145"/>
      <c r="M399" s="150"/>
      <c r="T399" s="151"/>
      <c r="AT399" s="147" t="s">
        <v>147</v>
      </c>
      <c r="AU399" s="147" t="s">
        <v>89</v>
      </c>
      <c r="AV399" s="12" t="s">
        <v>87</v>
      </c>
      <c r="AW399" s="12" t="s">
        <v>36</v>
      </c>
      <c r="AX399" s="12" t="s">
        <v>80</v>
      </c>
      <c r="AY399" s="147" t="s">
        <v>127</v>
      </c>
    </row>
    <row r="400" spans="2:65" s="12" customFormat="1">
      <c r="B400" s="145"/>
      <c r="D400" s="146" t="s">
        <v>147</v>
      </c>
      <c r="E400" s="147" t="s">
        <v>1</v>
      </c>
      <c r="F400" s="148" t="s">
        <v>149</v>
      </c>
      <c r="H400" s="147" t="s">
        <v>1</v>
      </c>
      <c r="I400" s="149"/>
      <c r="L400" s="145"/>
      <c r="M400" s="150"/>
      <c r="T400" s="151"/>
      <c r="AT400" s="147" t="s">
        <v>147</v>
      </c>
      <c r="AU400" s="147" t="s">
        <v>89</v>
      </c>
      <c r="AV400" s="12" t="s">
        <v>87</v>
      </c>
      <c r="AW400" s="12" t="s">
        <v>36</v>
      </c>
      <c r="AX400" s="12" t="s">
        <v>80</v>
      </c>
      <c r="AY400" s="147" t="s">
        <v>127</v>
      </c>
    </row>
    <row r="401" spans="2:65" s="13" customFormat="1">
      <c r="B401" s="152"/>
      <c r="D401" s="146" t="s">
        <v>147</v>
      </c>
      <c r="E401" s="153" t="s">
        <v>1</v>
      </c>
      <c r="F401" s="154" t="s">
        <v>169</v>
      </c>
      <c r="H401" s="155">
        <v>5.98</v>
      </c>
      <c r="I401" s="156"/>
      <c r="L401" s="152"/>
      <c r="M401" s="157"/>
      <c r="T401" s="158"/>
      <c r="AT401" s="153" t="s">
        <v>147</v>
      </c>
      <c r="AU401" s="153" t="s">
        <v>89</v>
      </c>
      <c r="AV401" s="13" t="s">
        <v>89</v>
      </c>
      <c r="AW401" s="13" t="s">
        <v>36</v>
      </c>
      <c r="AX401" s="13" t="s">
        <v>80</v>
      </c>
      <c r="AY401" s="153" t="s">
        <v>127</v>
      </c>
    </row>
    <row r="402" spans="2:65" s="15" customFormat="1">
      <c r="B402" s="169"/>
      <c r="D402" s="146" t="s">
        <v>147</v>
      </c>
      <c r="E402" s="170" t="s">
        <v>1</v>
      </c>
      <c r="F402" s="171" t="s">
        <v>172</v>
      </c>
      <c r="H402" s="172">
        <v>5.98</v>
      </c>
      <c r="I402" s="173"/>
      <c r="L402" s="169"/>
      <c r="M402" s="174"/>
      <c r="T402" s="175"/>
      <c r="AT402" s="170" t="s">
        <v>147</v>
      </c>
      <c r="AU402" s="170" t="s">
        <v>89</v>
      </c>
      <c r="AV402" s="15" t="s">
        <v>140</v>
      </c>
      <c r="AW402" s="15" t="s">
        <v>36</v>
      </c>
      <c r="AX402" s="15" t="s">
        <v>80</v>
      </c>
      <c r="AY402" s="170" t="s">
        <v>127</v>
      </c>
    </row>
    <row r="403" spans="2:65" s="13" customFormat="1">
      <c r="B403" s="152"/>
      <c r="D403" s="146" t="s">
        <v>147</v>
      </c>
      <c r="E403" s="153" t="s">
        <v>1</v>
      </c>
      <c r="F403" s="154" t="s">
        <v>173</v>
      </c>
      <c r="H403" s="155">
        <v>26</v>
      </c>
      <c r="I403" s="156"/>
      <c r="L403" s="152"/>
      <c r="M403" s="157"/>
      <c r="T403" s="158"/>
      <c r="AT403" s="153" t="s">
        <v>147</v>
      </c>
      <c r="AU403" s="153" t="s">
        <v>89</v>
      </c>
      <c r="AV403" s="13" t="s">
        <v>89</v>
      </c>
      <c r="AW403" s="13" t="s">
        <v>36</v>
      </c>
      <c r="AX403" s="13" t="s">
        <v>80</v>
      </c>
      <c r="AY403" s="153" t="s">
        <v>127</v>
      </c>
    </row>
    <row r="404" spans="2:65" s="15" customFormat="1">
      <c r="B404" s="169"/>
      <c r="D404" s="146" t="s">
        <v>147</v>
      </c>
      <c r="E404" s="170" t="s">
        <v>1</v>
      </c>
      <c r="F404" s="171" t="s">
        <v>172</v>
      </c>
      <c r="H404" s="172">
        <v>26</v>
      </c>
      <c r="I404" s="173"/>
      <c r="L404" s="169"/>
      <c r="M404" s="174"/>
      <c r="T404" s="175"/>
      <c r="AT404" s="170" t="s">
        <v>147</v>
      </c>
      <c r="AU404" s="170" t="s">
        <v>89</v>
      </c>
      <c r="AV404" s="15" t="s">
        <v>140</v>
      </c>
      <c r="AW404" s="15" t="s">
        <v>36</v>
      </c>
      <c r="AX404" s="15" t="s">
        <v>80</v>
      </c>
      <c r="AY404" s="170" t="s">
        <v>127</v>
      </c>
    </row>
    <row r="405" spans="2:65" s="14" customFormat="1">
      <c r="B405" s="159"/>
      <c r="D405" s="146" t="s">
        <v>147</v>
      </c>
      <c r="E405" s="160" t="s">
        <v>1</v>
      </c>
      <c r="F405" s="161" t="s">
        <v>152</v>
      </c>
      <c r="H405" s="162">
        <v>31.98</v>
      </c>
      <c r="I405" s="163"/>
      <c r="L405" s="159"/>
      <c r="M405" s="164"/>
      <c r="T405" s="165"/>
      <c r="AT405" s="160" t="s">
        <v>147</v>
      </c>
      <c r="AU405" s="160" t="s">
        <v>89</v>
      </c>
      <c r="AV405" s="14" t="s">
        <v>134</v>
      </c>
      <c r="AW405" s="14" t="s">
        <v>36</v>
      </c>
      <c r="AX405" s="14" t="s">
        <v>87</v>
      </c>
      <c r="AY405" s="160" t="s">
        <v>127</v>
      </c>
    </row>
    <row r="406" spans="2:65" s="1" customFormat="1" ht="24.2" customHeight="1">
      <c r="B406" s="32"/>
      <c r="C406" s="132" t="s">
        <v>471</v>
      </c>
      <c r="D406" s="132" t="s">
        <v>129</v>
      </c>
      <c r="E406" s="133" t="s">
        <v>472</v>
      </c>
      <c r="F406" s="134" t="s">
        <v>473</v>
      </c>
      <c r="G406" s="135" t="s">
        <v>132</v>
      </c>
      <c r="H406" s="136">
        <v>44.771999999999998</v>
      </c>
      <c r="I406" s="137"/>
      <c r="J406" s="138">
        <f>ROUND(I406*H406,2)</f>
        <v>0</v>
      </c>
      <c r="K406" s="134" t="s">
        <v>133</v>
      </c>
      <c r="L406" s="32"/>
      <c r="M406" s="139" t="s">
        <v>1</v>
      </c>
      <c r="N406" s="140" t="s">
        <v>45</v>
      </c>
      <c r="P406" s="141">
        <f>O406*H406</f>
        <v>0</v>
      </c>
      <c r="Q406" s="141">
        <v>0</v>
      </c>
      <c r="R406" s="141">
        <f>Q406*H406</f>
        <v>0</v>
      </c>
      <c r="S406" s="141">
        <v>0</v>
      </c>
      <c r="T406" s="142">
        <f>S406*H406</f>
        <v>0</v>
      </c>
      <c r="AR406" s="143" t="s">
        <v>134</v>
      </c>
      <c r="AT406" s="143" t="s">
        <v>129</v>
      </c>
      <c r="AU406" s="143" t="s">
        <v>89</v>
      </c>
      <c r="AY406" s="17" t="s">
        <v>127</v>
      </c>
      <c r="BE406" s="144">
        <f>IF(N406="základní",J406,0)</f>
        <v>0</v>
      </c>
      <c r="BF406" s="144">
        <f>IF(N406="snížená",J406,0)</f>
        <v>0</v>
      </c>
      <c r="BG406" s="144">
        <f>IF(N406="zákl. přenesená",J406,0)</f>
        <v>0</v>
      </c>
      <c r="BH406" s="144">
        <f>IF(N406="sníž. přenesená",J406,0)</f>
        <v>0</v>
      </c>
      <c r="BI406" s="144">
        <f>IF(N406="nulová",J406,0)</f>
        <v>0</v>
      </c>
      <c r="BJ406" s="17" t="s">
        <v>87</v>
      </c>
      <c r="BK406" s="144">
        <f>ROUND(I406*H406,2)</f>
        <v>0</v>
      </c>
      <c r="BL406" s="17" t="s">
        <v>134</v>
      </c>
      <c r="BM406" s="143" t="s">
        <v>474</v>
      </c>
    </row>
    <row r="407" spans="2:65" s="12" customFormat="1">
      <c r="B407" s="145"/>
      <c r="D407" s="146" t="s">
        <v>147</v>
      </c>
      <c r="E407" s="147" t="s">
        <v>1</v>
      </c>
      <c r="F407" s="148" t="s">
        <v>148</v>
      </c>
      <c r="H407" s="147" t="s">
        <v>1</v>
      </c>
      <c r="I407" s="149"/>
      <c r="L407" s="145"/>
      <c r="M407" s="150"/>
      <c r="T407" s="151"/>
      <c r="AT407" s="147" t="s">
        <v>147</v>
      </c>
      <c r="AU407" s="147" t="s">
        <v>89</v>
      </c>
      <c r="AV407" s="12" t="s">
        <v>87</v>
      </c>
      <c r="AW407" s="12" t="s">
        <v>36</v>
      </c>
      <c r="AX407" s="12" t="s">
        <v>80</v>
      </c>
      <c r="AY407" s="147" t="s">
        <v>127</v>
      </c>
    </row>
    <row r="408" spans="2:65" s="12" customFormat="1">
      <c r="B408" s="145"/>
      <c r="D408" s="146" t="s">
        <v>147</v>
      </c>
      <c r="E408" s="147" t="s">
        <v>1</v>
      </c>
      <c r="F408" s="148" t="s">
        <v>149</v>
      </c>
      <c r="H408" s="147" t="s">
        <v>1</v>
      </c>
      <c r="I408" s="149"/>
      <c r="L408" s="145"/>
      <c r="M408" s="150"/>
      <c r="T408" s="151"/>
      <c r="AT408" s="147" t="s">
        <v>147</v>
      </c>
      <c r="AU408" s="147" t="s">
        <v>89</v>
      </c>
      <c r="AV408" s="12" t="s">
        <v>87</v>
      </c>
      <c r="AW408" s="12" t="s">
        <v>36</v>
      </c>
      <c r="AX408" s="12" t="s">
        <v>80</v>
      </c>
      <c r="AY408" s="147" t="s">
        <v>127</v>
      </c>
    </row>
    <row r="409" spans="2:65" s="13" customFormat="1">
      <c r="B409" s="152"/>
      <c r="D409" s="146" t="s">
        <v>147</v>
      </c>
      <c r="E409" s="153" t="s">
        <v>1</v>
      </c>
      <c r="F409" s="154" t="s">
        <v>197</v>
      </c>
      <c r="H409" s="155">
        <v>8.3719999999999999</v>
      </c>
      <c r="I409" s="156"/>
      <c r="L409" s="152"/>
      <c r="M409" s="157"/>
      <c r="T409" s="158"/>
      <c r="AT409" s="153" t="s">
        <v>147</v>
      </c>
      <c r="AU409" s="153" t="s">
        <v>89</v>
      </c>
      <c r="AV409" s="13" t="s">
        <v>89</v>
      </c>
      <c r="AW409" s="13" t="s">
        <v>36</v>
      </c>
      <c r="AX409" s="13" t="s">
        <v>80</v>
      </c>
      <c r="AY409" s="153" t="s">
        <v>127</v>
      </c>
    </row>
    <row r="410" spans="2:65" s="13" customFormat="1">
      <c r="B410" s="152"/>
      <c r="D410" s="146" t="s">
        <v>147</v>
      </c>
      <c r="E410" s="153" t="s">
        <v>1</v>
      </c>
      <c r="F410" s="154" t="s">
        <v>198</v>
      </c>
      <c r="H410" s="155">
        <v>36.4</v>
      </c>
      <c r="I410" s="156"/>
      <c r="L410" s="152"/>
      <c r="M410" s="157"/>
      <c r="T410" s="158"/>
      <c r="AT410" s="153" t="s">
        <v>147</v>
      </c>
      <c r="AU410" s="153" t="s">
        <v>89</v>
      </c>
      <c r="AV410" s="13" t="s">
        <v>89</v>
      </c>
      <c r="AW410" s="13" t="s">
        <v>36</v>
      </c>
      <c r="AX410" s="13" t="s">
        <v>80</v>
      </c>
      <c r="AY410" s="153" t="s">
        <v>127</v>
      </c>
    </row>
    <row r="411" spans="2:65" s="14" customFormat="1">
      <c r="B411" s="159"/>
      <c r="D411" s="146" t="s">
        <v>147</v>
      </c>
      <c r="E411" s="160" t="s">
        <v>1</v>
      </c>
      <c r="F411" s="161" t="s">
        <v>152</v>
      </c>
      <c r="H411" s="162">
        <v>44.771999999999998</v>
      </c>
      <c r="I411" s="163"/>
      <c r="L411" s="159"/>
      <c r="M411" s="164"/>
      <c r="T411" s="165"/>
      <c r="AT411" s="160" t="s">
        <v>147</v>
      </c>
      <c r="AU411" s="160" t="s">
        <v>89</v>
      </c>
      <c r="AV411" s="14" t="s">
        <v>134</v>
      </c>
      <c r="AW411" s="14" t="s">
        <v>36</v>
      </c>
      <c r="AX411" s="14" t="s">
        <v>87</v>
      </c>
      <c r="AY411" s="160" t="s">
        <v>127</v>
      </c>
    </row>
    <row r="412" spans="2:65" s="1" customFormat="1" ht="44.25" customHeight="1">
      <c r="B412" s="32"/>
      <c r="C412" s="132" t="s">
        <v>475</v>
      </c>
      <c r="D412" s="132" t="s">
        <v>129</v>
      </c>
      <c r="E412" s="133" t="s">
        <v>476</v>
      </c>
      <c r="F412" s="134" t="s">
        <v>477</v>
      </c>
      <c r="G412" s="135" t="s">
        <v>132</v>
      </c>
      <c r="H412" s="136">
        <v>44.771999999999998</v>
      </c>
      <c r="I412" s="137"/>
      <c r="J412" s="138">
        <f>ROUND(I412*H412,2)</f>
        <v>0</v>
      </c>
      <c r="K412" s="134" t="s">
        <v>133</v>
      </c>
      <c r="L412" s="32"/>
      <c r="M412" s="139" t="s">
        <v>1</v>
      </c>
      <c r="N412" s="140" t="s">
        <v>45</v>
      </c>
      <c r="P412" s="141">
        <f>O412*H412</f>
        <v>0</v>
      </c>
      <c r="Q412" s="141">
        <v>0</v>
      </c>
      <c r="R412" s="141">
        <f>Q412*H412</f>
        <v>0</v>
      </c>
      <c r="S412" s="141">
        <v>0</v>
      </c>
      <c r="T412" s="142">
        <f>S412*H412</f>
        <v>0</v>
      </c>
      <c r="AR412" s="143" t="s">
        <v>134</v>
      </c>
      <c r="AT412" s="143" t="s">
        <v>129</v>
      </c>
      <c r="AU412" s="143" t="s">
        <v>89</v>
      </c>
      <c r="AY412" s="17" t="s">
        <v>127</v>
      </c>
      <c r="BE412" s="144">
        <f>IF(N412="základní",J412,0)</f>
        <v>0</v>
      </c>
      <c r="BF412" s="144">
        <f>IF(N412="snížená",J412,0)</f>
        <v>0</v>
      </c>
      <c r="BG412" s="144">
        <f>IF(N412="zákl. přenesená",J412,0)</f>
        <v>0</v>
      </c>
      <c r="BH412" s="144">
        <f>IF(N412="sníž. přenesená",J412,0)</f>
        <v>0</v>
      </c>
      <c r="BI412" s="144">
        <f>IF(N412="nulová",J412,0)</f>
        <v>0</v>
      </c>
      <c r="BJ412" s="17" t="s">
        <v>87</v>
      </c>
      <c r="BK412" s="144">
        <f>ROUND(I412*H412,2)</f>
        <v>0</v>
      </c>
      <c r="BL412" s="17" t="s">
        <v>134</v>
      </c>
      <c r="BM412" s="143" t="s">
        <v>478</v>
      </c>
    </row>
    <row r="413" spans="2:65" s="12" customFormat="1">
      <c r="B413" s="145"/>
      <c r="D413" s="146" t="s">
        <v>147</v>
      </c>
      <c r="E413" s="147" t="s">
        <v>1</v>
      </c>
      <c r="F413" s="148" t="s">
        <v>148</v>
      </c>
      <c r="H413" s="147" t="s">
        <v>1</v>
      </c>
      <c r="I413" s="149"/>
      <c r="L413" s="145"/>
      <c r="M413" s="150"/>
      <c r="T413" s="151"/>
      <c r="AT413" s="147" t="s">
        <v>147</v>
      </c>
      <c r="AU413" s="147" t="s">
        <v>89</v>
      </c>
      <c r="AV413" s="12" t="s">
        <v>87</v>
      </c>
      <c r="AW413" s="12" t="s">
        <v>36</v>
      </c>
      <c r="AX413" s="12" t="s">
        <v>80</v>
      </c>
      <c r="AY413" s="147" t="s">
        <v>127</v>
      </c>
    </row>
    <row r="414" spans="2:65" s="12" customFormat="1">
      <c r="B414" s="145"/>
      <c r="D414" s="146" t="s">
        <v>147</v>
      </c>
      <c r="E414" s="147" t="s">
        <v>1</v>
      </c>
      <c r="F414" s="148" t="s">
        <v>149</v>
      </c>
      <c r="H414" s="147" t="s">
        <v>1</v>
      </c>
      <c r="I414" s="149"/>
      <c r="L414" s="145"/>
      <c r="M414" s="150"/>
      <c r="T414" s="151"/>
      <c r="AT414" s="147" t="s">
        <v>147</v>
      </c>
      <c r="AU414" s="147" t="s">
        <v>89</v>
      </c>
      <c r="AV414" s="12" t="s">
        <v>87</v>
      </c>
      <c r="AW414" s="12" t="s">
        <v>36</v>
      </c>
      <c r="AX414" s="12" t="s">
        <v>80</v>
      </c>
      <c r="AY414" s="147" t="s">
        <v>127</v>
      </c>
    </row>
    <row r="415" spans="2:65" s="13" customFormat="1">
      <c r="B415" s="152"/>
      <c r="D415" s="146" t="s">
        <v>147</v>
      </c>
      <c r="E415" s="153" t="s">
        <v>1</v>
      </c>
      <c r="F415" s="154" t="s">
        <v>197</v>
      </c>
      <c r="H415" s="155">
        <v>8.3719999999999999</v>
      </c>
      <c r="I415" s="156"/>
      <c r="L415" s="152"/>
      <c r="M415" s="157"/>
      <c r="T415" s="158"/>
      <c r="AT415" s="153" t="s">
        <v>147</v>
      </c>
      <c r="AU415" s="153" t="s">
        <v>89</v>
      </c>
      <c r="AV415" s="13" t="s">
        <v>89</v>
      </c>
      <c r="AW415" s="13" t="s">
        <v>36</v>
      </c>
      <c r="AX415" s="13" t="s">
        <v>80</v>
      </c>
      <c r="AY415" s="153" t="s">
        <v>127</v>
      </c>
    </row>
    <row r="416" spans="2:65" s="15" customFormat="1">
      <c r="B416" s="169"/>
      <c r="D416" s="146" t="s">
        <v>147</v>
      </c>
      <c r="E416" s="170" t="s">
        <v>1</v>
      </c>
      <c r="F416" s="171" t="s">
        <v>172</v>
      </c>
      <c r="H416" s="172">
        <v>8.3719999999999999</v>
      </c>
      <c r="I416" s="173"/>
      <c r="L416" s="169"/>
      <c r="M416" s="174"/>
      <c r="T416" s="175"/>
      <c r="AT416" s="170" t="s">
        <v>147</v>
      </c>
      <c r="AU416" s="170" t="s">
        <v>89</v>
      </c>
      <c r="AV416" s="15" t="s">
        <v>140</v>
      </c>
      <c r="AW416" s="15" t="s">
        <v>36</v>
      </c>
      <c r="AX416" s="15" t="s">
        <v>80</v>
      </c>
      <c r="AY416" s="170" t="s">
        <v>127</v>
      </c>
    </row>
    <row r="417" spans="2:65" s="13" customFormat="1">
      <c r="B417" s="152"/>
      <c r="D417" s="146" t="s">
        <v>147</v>
      </c>
      <c r="E417" s="153" t="s">
        <v>1</v>
      </c>
      <c r="F417" s="154" t="s">
        <v>198</v>
      </c>
      <c r="H417" s="155">
        <v>36.4</v>
      </c>
      <c r="I417" s="156"/>
      <c r="L417" s="152"/>
      <c r="M417" s="157"/>
      <c r="T417" s="158"/>
      <c r="AT417" s="153" t="s">
        <v>147</v>
      </c>
      <c r="AU417" s="153" t="s">
        <v>89</v>
      </c>
      <c r="AV417" s="13" t="s">
        <v>89</v>
      </c>
      <c r="AW417" s="13" t="s">
        <v>36</v>
      </c>
      <c r="AX417" s="13" t="s">
        <v>80</v>
      </c>
      <c r="AY417" s="153" t="s">
        <v>127</v>
      </c>
    </row>
    <row r="418" spans="2:65" s="15" customFormat="1">
      <c r="B418" s="169"/>
      <c r="D418" s="146" t="s">
        <v>147</v>
      </c>
      <c r="E418" s="170" t="s">
        <v>1</v>
      </c>
      <c r="F418" s="171" t="s">
        <v>172</v>
      </c>
      <c r="H418" s="172">
        <v>36.4</v>
      </c>
      <c r="I418" s="173"/>
      <c r="L418" s="169"/>
      <c r="M418" s="174"/>
      <c r="T418" s="175"/>
      <c r="AT418" s="170" t="s">
        <v>147</v>
      </c>
      <c r="AU418" s="170" t="s">
        <v>89</v>
      </c>
      <c r="AV418" s="15" t="s">
        <v>140</v>
      </c>
      <c r="AW418" s="15" t="s">
        <v>36</v>
      </c>
      <c r="AX418" s="15" t="s">
        <v>80</v>
      </c>
      <c r="AY418" s="170" t="s">
        <v>127</v>
      </c>
    </row>
    <row r="419" spans="2:65" s="14" customFormat="1">
      <c r="B419" s="159"/>
      <c r="D419" s="146" t="s">
        <v>147</v>
      </c>
      <c r="E419" s="160" t="s">
        <v>1</v>
      </c>
      <c r="F419" s="161" t="s">
        <v>152</v>
      </c>
      <c r="H419" s="162">
        <v>44.771999999999998</v>
      </c>
      <c r="I419" s="163"/>
      <c r="L419" s="159"/>
      <c r="M419" s="164"/>
      <c r="T419" s="165"/>
      <c r="AT419" s="160" t="s">
        <v>147</v>
      </c>
      <c r="AU419" s="160" t="s">
        <v>89</v>
      </c>
      <c r="AV419" s="14" t="s">
        <v>134</v>
      </c>
      <c r="AW419" s="14" t="s">
        <v>36</v>
      </c>
      <c r="AX419" s="14" t="s">
        <v>87</v>
      </c>
      <c r="AY419" s="160" t="s">
        <v>127</v>
      </c>
    </row>
    <row r="420" spans="2:65" s="1" customFormat="1" ht="76.349999999999994" customHeight="1">
      <c r="B420" s="32"/>
      <c r="C420" s="132" t="s">
        <v>479</v>
      </c>
      <c r="D420" s="132" t="s">
        <v>129</v>
      </c>
      <c r="E420" s="133" t="s">
        <v>480</v>
      </c>
      <c r="F420" s="134" t="s">
        <v>481</v>
      </c>
      <c r="G420" s="135" t="s">
        <v>132</v>
      </c>
      <c r="H420" s="136">
        <v>34.11</v>
      </c>
      <c r="I420" s="137"/>
      <c r="J420" s="138">
        <f>ROUND(I420*H420,2)</f>
        <v>0</v>
      </c>
      <c r="K420" s="134" t="s">
        <v>133</v>
      </c>
      <c r="L420" s="32"/>
      <c r="M420" s="139" t="s">
        <v>1</v>
      </c>
      <c r="N420" s="140" t="s">
        <v>45</v>
      </c>
      <c r="P420" s="141">
        <f>O420*H420</f>
        <v>0</v>
      </c>
      <c r="Q420" s="141">
        <v>8.9219999999999994E-2</v>
      </c>
      <c r="R420" s="141">
        <f>Q420*H420</f>
        <v>3.0432941999999996</v>
      </c>
      <c r="S420" s="141">
        <v>0</v>
      </c>
      <c r="T420" s="142">
        <f>S420*H420</f>
        <v>0</v>
      </c>
      <c r="AR420" s="143" t="s">
        <v>134</v>
      </c>
      <c r="AT420" s="143" t="s">
        <v>129</v>
      </c>
      <c r="AU420" s="143" t="s">
        <v>89</v>
      </c>
      <c r="AY420" s="17" t="s">
        <v>127</v>
      </c>
      <c r="BE420" s="144">
        <f>IF(N420="základní",J420,0)</f>
        <v>0</v>
      </c>
      <c r="BF420" s="144">
        <f>IF(N420="snížená",J420,0)</f>
        <v>0</v>
      </c>
      <c r="BG420" s="144">
        <f>IF(N420="zákl. přenesená",J420,0)</f>
        <v>0</v>
      </c>
      <c r="BH420" s="144">
        <f>IF(N420="sníž. přenesená",J420,0)</f>
        <v>0</v>
      </c>
      <c r="BI420" s="144">
        <f>IF(N420="nulová",J420,0)</f>
        <v>0</v>
      </c>
      <c r="BJ420" s="17" t="s">
        <v>87</v>
      </c>
      <c r="BK420" s="144">
        <f>ROUND(I420*H420,2)</f>
        <v>0</v>
      </c>
      <c r="BL420" s="17" t="s">
        <v>134</v>
      </c>
      <c r="BM420" s="143" t="s">
        <v>482</v>
      </c>
    </row>
    <row r="421" spans="2:65" s="12" customFormat="1">
      <c r="B421" s="145"/>
      <c r="D421" s="146" t="s">
        <v>147</v>
      </c>
      <c r="E421" s="147" t="s">
        <v>1</v>
      </c>
      <c r="F421" s="148" t="s">
        <v>483</v>
      </c>
      <c r="H421" s="147" t="s">
        <v>1</v>
      </c>
      <c r="I421" s="149"/>
      <c r="L421" s="145"/>
      <c r="M421" s="150"/>
      <c r="T421" s="151"/>
      <c r="AT421" s="147" t="s">
        <v>147</v>
      </c>
      <c r="AU421" s="147" t="s">
        <v>89</v>
      </c>
      <c r="AV421" s="12" t="s">
        <v>87</v>
      </c>
      <c r="AW421" s="12" t="s">
        <v>36</v>
      </c>
      <c r="AX421" s="12" t="s">
        <v>80</v>
      </c>
      <c r="AY421" s="147" t="s">
        <v>127</v>
      </c>
    </row>
    <row r="422" spans="2:65" s="13" customFormat="1">
      <c r="B422" s="152"/>
      <c r="D422" s="146" t="s">
        <v>147</v>
      </c>
      <c r="E422" s="153" t="s">
        <v>1</v>
      </c>
      <c r="F422" s="154" t="s">
        <v>150</v>
      </c>
      <c r="H422" s="155">
        <v>16.11</v>
      </c>
      <c r="I422" s="156"/>
      <c r="L422" s="152"/>
      <c r="M422" s="157"/>
      <c r="T422" s="158"/>
      <c r="AT422" s="153" t="s">
        <v>147</v>
      </c>
      <c r="AU422" s="153" t="s">
        <v>89</v>
      </c>
      <c r="AV422" s="13" t="s">
        <v>89</v>
      </c>
      <c r="AW422" s="13" t="s">
        <v>36</v>
      </c>
      <c r="AX422" s="13" t="s">
        <v>80</v>
      </c>
      <c r="AY422" s="153" t="s">
        <v>127</v>
      </c>
    </row>
    <row r="423" spans="2:65" s="13" customFormat="1">
      <c r="B423" s="152"/>
      <c r="D423" s="146" t="s">
        <v>147</v>
      </c>
      <c r="E423" s="153" t="s">
        <v>1</v>
      </c>
      <c r="F423" s="154" t="s">
        <v>151</v>
      </c>
      <c r="H423" s="155">
        <v>18</v>
      </c>
      <c r="I423" s="156"/>
      <c r="L423" s="152"/>
      <c r="M423" s="157"/>
      <c r="T423" s="158"/>
      <c r="AT423" s="153" t="s">
        <v>147</v>
      </c>
      <c r="AU423" s="153" t="s">
        <v>89</v>
      </c>
      <c r="AV423" s="13" t="s">
        <v>89</v>
      </c>
      <c r="AW423" s="13" t="s">
        <v>36</v>
      </c>
      <c r="AX423" s="13" t="s">
        <v>80</v>
      </c>
      <c r="AY423" s="153" t="s">
        <v>127</v>
      </c>
    </row>
    <row r="424" spans="2:65" s="14" customFormat="1">
      <c r="B424" s="159"/>
      <c r="D424" s="146" t="s">
        <v>147</v>
      </c>
      <c r="E424" s="160" t="s">
        <v>1</v>
      </c>
      <c r="F424" s="161" t="s">
        <v>152</v>
      </c>
      <c r="H424" s="162">
        <v>34.11</v>
      </c>
      <c r="I424" s="163"/>
      <c r="L424" s="159"/>
      <c r="M424" s="164"/>
      <c r="T424" s="165"/>
      <c r="AT424" s="160" t="s">
        <v>147</v>
      </c>
      <c r="AU424" s="160" t="s">
        <v>89</v>
      </c>
      <c r="AV424" s="14" t="s">
        <v>134</v>
      </c>
      <c r="AW424" s="14" t="s">
        <v>36</v>
      </c>
      <c r="AX424" s="14" t="s">
        <v>87</v>
      </c>
      <c r="AY424" s="160" t="s">
        <v>127</v>
      </c>
    </row>
    <row r="425" spans="2:65" s="1" customFormat="1" ht="16.5" customHeight="1">
      <c r="B425" s="32"/>
      <c r="C425" s="176" t="s">
        <v>484</v>
      </c>
      <c r="D425" s="176" t="s">
        <v>258</v>
      </c>
      <c r="E425" s="177" t="s">
        <v>485</v>
      </c>
      <c r="F425" s="178" t="s">
        <v>486</v>
      </c>
      <c r="G425" s="179" t="s">
        <v>132</v>
      </c>
      <c r="H425" s="180">
        <v>6.8220000000000001</v>
      </c>
      <c r="I425" s="181"/>
      <c r="J425" s="182">
        <f>ROUND(I425*H425,2)</f>
        <v>0</v>
      </c>
      <c r="K425" s="178" t="s">
        <v>133</v>
      </c>
      <c r="L425" s="183"/>
      <c r="M425" s="184" t="s">
        <v>1</v>
      </c>
      <c r="N425" s="185" t="s">
        <v>45</v>
      </c>
      <c r="P425" s="141">
        <f>O425*H425</f>
        <v>0</v>
      </c>
      <c r="Q425" s="141">
        <v>0.13</v>
      </c>
      <c r="R425" s="141">
        <f>Q425*H425</f>
        <v>0.88686000000000009</v>
      </c>
      <c r="S425" s="141">
        <v>0</v>
      </c>
      <c r="T425" s="142">
        <f>S425*H425</f>
        <v>0</v>
      </c>
      <c r="AR425" s="143" t="s">
        <v>175</v>
      </c>
      <c r="AT425" s="143" t="s">
        <v>258</v>
      </c>
      <c r="AU425" s="143" t="s">
        <v>89</v>
      </c>
      <c r="AY425" s="17" t="s">
        <v>127</v>
      </c>
      <c r="BE425" s="144">
        <f>IF(N425="základní",J425,0)</f>
        <v>0</v>
      </c>
      <c r="BF425" s="144">
        <f>IF(N425="snížená",J425,0)</f>
        <v>0</v>
      </c>
      <c r="BG425" s="144">
        <f>IF(N425="zákl. přenesená",J425,0)</f>
        <v>0</v>
      </c>
      <c r="BH425" s="144">
        <f>IF(N425="sníž. přenesená",J425,0)</f>
        <v>0</v>
      </c>
      <c r="BI425" s="144">
        <f>IF(N425="nulová",J425,0)</f>
        <v>0</v>
      </c>
      <c r="BJ425" s="17" t="s">
        <v>87</v>
      </c>
      <c r="BK425" s="144">
        <f>ROUND(I425*H425,2)</f>
        <v>0</v>
      </c>
      <c r="BL425" s="17" t="s">
        <v>134</v>
      </c>
      <c r="BM425" s="143" t="s">
        <v>487</v>
      </c>
    </row>
    <row r="426" spans="2:65" s="1" customFormat="1" ht="19.5">
      <c r="B426" s="32"/>
      <c r="D426" s="146" t="s">
        <v>167</v>
      </c>
      <c r="F426" s="166" t="s">
        <v>488</v>
      </c>
      <c r="I426" s="167"/>
      <c r="L426" s="32"/>
      <c r="M426" s="168"/>
      <c r="T426" s="56"/>
      <c r="AT426" s="17" t="s">
        <v>167</v>
      </c>
      <c r="AU426" s="17" t="s">
        <v>89</v>
      </c>
    </row>
    <row r="427" spans="2:65" s="12" customFormat="1">
      <c r="B427" s="145"/>
      <c r="D427" s="146" t="s">
        <v>147</v>
      </c>
      <c r="E427" s="147" t="s">
        <v>1</v>
      </c>
      <c r="F427" s="148" t="s">
        <v>489</v>
      </c>
      <c r="H427" s="147" t="s">
        <v>1</v>
      </c>
      <c r="I427" s="149"/>
      <c r="L427" s="145"/>
      <c r="M427" s="150"/>
      <c r="T427" s="151"/>
      <c r="AT427" s="147" t="s">
        <v>147</v>
      </c>
      <c r="AU427" s="147" t="s">
        <v>89</v>
      </c>
      <c r="AV427" s="12" t="s">
        <v>87</v>
      </c>
      <c r="AW427" s="12" t="s">
        <v>36</v>
      </c>
      <c r="AX427" s="12" t="s">
        <v>80</v>
      </c>
      <c r="AY427" s="147" t="s">
        <v>127</v>
      </c>
    </row>
    <row r="428" spans="2:65" s="13" customFormat="1">
      <c r="B428" s="152"/>
      <c r="D428" s="146" t="s">
        <v>147</v>
      </c>
      <c r="E428" s="153" t="s">
        <v>1</v>
      </c>
      <c r="F428" s="154" t="s">
        <v>490</v>
      </c>
      <c r="H428" s="155">
        <v>3.222</v>
      </c>
      <c r="I428" s="156"/>
      <c r="L428" s="152"/>
      <c r="M428" s="157"/>
      <c r="T428" s="158"/>
      <c r="AT428" s="153" t="s">
        <v>147</v>
      </c>
      <c r="AU428" s="153" t="s">
        <v>89</v>
      </c>
      <c r="AV428" s="13" t="s">
        <v>89</v>
      </c>
      <c r="AW428" s="13" t="s">
        <v>36</v>
      </c>
      <c r="AX428" s="13" t="s">
        <v>80</v>
      </c>
      <c r="AY428" s="153" t="s">
        <v>127</v>
      </c>
    </row>
    <row r="429" spans="2:65" s="13" customFormat="1">
      <c r="B429" s="152"/>
      <c r="D429" s="146" t="s">
        <v>147</v>
      </c>
      <c r="E429" s="153" t="s">
        <v>1</v>
      </c>
      <c r="F429" s="154" t="s">
        <v>491</v>
      </c>
      <c r="H429" s="155">
        <v>3.6</v>
      </c>
      <c r="I429" s="156"/>
      <c r="L429" s="152"/>
      <c r="M429" s="157"/>
      <c r="T429" s="158"/>
      <c r="AT429" s="153" t="s">
        <v>147</v>
      </c>
      <c r="AU429" s="153" t="s">
        <v>89</v>
      </c>
      <c r="AV429" s="13" t="s">
        <v>89</v>
      </c>
      <c r="AW429" s="13" t="s">
        <v>36</v>
      </c>
      <c r="AX429" s="13" t="s">
        <v>80</v>
      </c>
      <c r="AY429" s="153" t="s">
        <v>127</v>
      </c>
    </row>
    <row r="430" spans="2:65" s="14" customFormat="1">
      <c r="B430" s="159"/>
      <c r="D430" s="146" t="s">
        <v>147</v>
      </c>
      <c r="E430" s="160" t="s">
        <v>1</v>
      </c>
      <c r="F430" s="161" t="s">
        <v>152</v>
      </c>
      <c r="H430" s="162">
        <v>6.8220000000000001</v>
      </c>
      <c r="I430" s="163"/>
      <c r="L430" s="159"/>
      <c r="M430" s="164"/>
      <c r="T430" s="165"/>
      <c r="AT430" s="160" t="s">
        <v>147</v>
      </c>
      <c r="AU430" s="160" t="s">
        <v>89</v>
      </c>
      <c r="AV430" s="14" t="s">
        <v>134</v>
      </c>
      <c r="AW430" s="14" t="s">
        <v>36</v>
      </c>
      <c r="AX430" s="14" t="s">
        <v>87</v>
      </c>
      <c r="AY430" s="160" t="s">
        <v>127</v>
      </c>
    </row>
    <row r="431" spans="2:65" s="1" customFormat="1" ht="76.349999999999994" customHeight="1">
      <c r="B431" s="32"/>
      <c r="C431" s="132" t="s">
        <v>492</v>
      </c>
      <c r="D431" s="132" t="s">
        <v>129</v>
      </c>
      <c r="E431" s="133" t="s">
        <v>493</v>
      </c>
      <c r="F431" s="134" t="s">
        <v>494</v>
      </c>
      <c r="G431" s="135" t="s">
        <v>132</v>
      </c>
      <c r="H431" s="136">
        <v>11.25</v>
      </c>
      <c r="I431" s="137"/>
      <c r="J431" s="138">
        <f>ROUND(I431*H431,2)</f>
        <v>0</v>
      </c>
      <c r="K431" s="134" t="s">
        <v>133</v>
      </c>
      <c r="L431" s="32"/>
      <c r="M431" s="139" t="s">
        <v>1</v>
      </c>
      <c r="N431" s="140" t="s">
        <v>45</v>
      </c>
      <c r="P431" s="141">
        <f>O431*H431</f>
        <v>0</v>
      </c>
      <c r="Q431" s="141">
        <v>0.11162</v>
      </c>
      <c r="R431" s="141">
        <f>Q431*H431</f>
        <v>1.255725</v>
      </c>
      <c r="S431" s="141">
        <v>0</v>
      </c>
      <c r="T431" s="142">
        <f>S431*H431</f>
        <v>0</v>
      </c>
      <c r="AR431" s="143" t="s">
        <v>134</v>
      </c>
      <c r="AT431" s="143" t="s">
        <v>129</v>
      </c>
      <c r="AU431" s="143" t="s">
        <v>89</v>
      </c>
      <c r="AY431" s="17" t="s">
        <v>127</v>
      </c>
      <c r="BE431" s="144">
        <f>IF(N431="základní",J431,0)</f>
        <v>0</v>
      </c>
      <c r="BF431" s="144">
        <f>IF(N431="snížená",J431,0)</f>
        <v>0</v>
      </c>
      <c r="BG431" s="144">
        <f>IF(N431="zákl. přenesená",J431,0)</f>
        <v>0</v>
      </c>
      <c r="BH431" s="144">
        <f>IF(N431="sníž. přenesená",J431,0)</f>
        <v>0</v>
      </c>
      <c r="BI431" s="144">
        <f>IF(N431="nulová",J431,0)</f>
        <v>0</v>
      </c>
      <c r="BJ431" s="17" t="s">
        <v>87</v>
      </c>
      <c r="BK431" s="144">
        <f>ROUND(I431*H431,2)</f>
        <v>0</v>
      </c>
      <c r="BL431" s="17" t="s">
        <v>134</v>
      </c>
      <c r="BM431" s="143" t="s">
        <v>495</v>
      </c>
    </row>
    <row r="432" spans="2:65" s="12" customFormat="1">
      <c r="B432" s="145"/>
      <c r="D432" s="146" t="s">
        <v>147</v>
      </c>
      <c r="E432" s="147" t="s">
        <v>1</v>
      </c>
      <c r="F432" s="148" t="s">
        <v>148</v>
      </c>
      <c r="H432" s="147" t="s">
        <v>1</v>
      </c>
      <c r="I432" s="149"/>
      <c r="L432" s="145"/>
      <c r="M432" s="150"/>
      <c r="T432" s="151"/>
      <c r="AT432" s="147" t="s">
        <v>147</v>
      </c>
      <c r="AU432" s="147" t="s">
        <v>89</v>
      </c>
      <c r="AV432" s="12" t="s">
        <v>87</v>
      </c>
      <c r="AW432" s="12" t="s">
        <v>36</v>
      </c>
      <c r="AX432" s="12" t="s">
        <v>80</v>
      </c>
      <c r="AY432" s="147" t="s">
        <v>127</v>
      </c>
    </row>
    <row r="433" spans="2:65" s="13" customFormat="1">
      <c r="B433" s="152"/>
      <c r="D433" s="146" t="s">
        <v>147</v>
      </c>
      <c r="E433" s="153" t="s">
        <v>1</v>
      </c>
      <c r="F433" s="154" t="s">
        <v>162</v>
      </c>
      <c r="H433" s="155">
        <v>11.25</v>
      </c>
      <c r="I433" s="156"/>
      <c r="L433" s="152"/>
      <c r="M433" s="157"/>
      <c r="T433" s="158"/>
      <c r="AT433" s="153" t="s">
        <v>147</v>
      </c>
      <c r="AU433" s="153" t="s">
        <v>89</v>
      </c>
      <c r="AV433" s="13" t="s">
        <v>89</v>
      </c>
      <c r="AW433" s="13" t="s">
        <v>36</v>
      </c>
      <c r="AX433" s="13" t="s">
        <v>87</v>
      </c>
      <c r="AY433" s="153" t="s">
        <v>127</v>
      </c>
    </row>
    <row r="434" spans="2:65" s="1" customFormat="1" ht="16.5" customHeight="1">
      <c r="B434" s="32"/>
      <c r="C434" s="176" t="s">
        <v>496</v>
      </c>
      <c r="D434" s="176" t="s">
        <v>258</v>
      </c>
      <c r="E434" s="177" t="s">
        <v>497</v>
      </c>
      <c r="F434" s="178" t="s">
        <v>498</v>
      </c>
      <c r="G434" s="179" t="s">
        <v>132</v>
      </c>
      <c r="H434" s="180">
        <v>2.3180000000000001</v>
      </c>
      <c r="I434" s="181"/>
      <c r="J434" s="182">
        <f>ROUND(I434*H434,2)</f>
        <v>0</v>
      </c>
      <c r="K434" s="178" t="s">
        <v>133</v>
      </c>
      <c r="L434" s="183"/>
      <c r="M434" s="184" t="s">
        <v>1</v>
      </c>
      <c r="N434" s="185" t="s">
        <v>45</v>
      </c>
      <c r="P434" s="141">
        <f>O434*H434</f>
        <v>0</v>
      </c>
      <c r="Q434" s="141">
        <v>0.17599999999999999</v>
      </c>
      <c r="R434" s="141">
        <f>Q434*H434</f>
        <v>0.407968</v>
      </c>
      <c r="S434" s="141">
        <v>0</v>
      </c>
      <c r="T434" s="142">
        <f>S434*H434</f>
        <v>0</v>
      </c>
      <c r="AR434" s="143" t="s">
        <v>175</v>
      </c>
      <c r="AT434" s="143" t="s">
        <v>258</v>
      </c>
      <c r="AU434" s="143" t="s">
        <v>89</v>
      </c>
      <c r="AY434" s="17" t="s">
        <v>127</v>
      </c>
      <c r="BE434" s="144">
        <f>IF(N434="základní",J434,0)</f>
        <v>0</v>
      </c>
      <c r="BF434" s="144">
        <f>IF(N434="snížená",J434,0)</f>
        <v>0</v>
      </c>
      <c r="BG434" s="144">
        <f>IF(N434="zákl. přenesená",J434,0)</f>
        <v>0</v>
      </c>
      <c r="BH434" s="144">
        <f>IF(N434="sníž. přenesená",J434,0)</f>
        <v>0</v>
      </c>
      <c r="BI434" s="144">
        <f>IF(N434="nulová",J434,0)</f>
        <v>0</v>
      </c>
      <c r="BJ434" s="17" t="s">
        <v>87</v>
      </c>
      <c r="BK434" s="144">
        <f>ROUND(I434*H434,2)</f>
        <v>0</v>
      </c>
      <c r="BL434" s="17" t="s">
        <v>134</v>
      </c>
      <c r="BM434" s="143" t="s">
        <v>499</v>
      </c>
    </row>
    <row r="435" spans="2:65" s="12" customFormat="1">
      <c r="B435" s="145"/>
      <c r="D435" s="146" t="s">
        <v>147</v>
      </c>
      <c r="E435" s="147" t="s">
        <v>1</v>
      </c>
      <c r="F435" s="148" t="s">
        <v>489</v>
      </c>
      <c r="H435" s="147" t="s">
        <v>1</v>
      </c>
      <c r="I435" s="149"/>
      <c r="L435" s="145"/>
      <c r="M435" s="150"/>
      <c r="T435" s="151"/>
      <c r="AT435" s="147" t="s">
        <v>147</v>
      </c>
      <c r="AU435" s="147" t="s">
        <v>89</v>
      </c>
      <c r="AV435" s="12" t="s">
        <v>87</v>
      </c>
      <c r="AW435" s="12" t="s">
        <v>36</v>
      </c>
      <c r="AX435" s="12" t="s">
        <v>80</v>
      </c>
      <c r="AY435" s="147" t="s">
        <v>127</v>
      </c>
    </row>
    <row r="436" spans="2:65" s="13" customFormat="1">
      <c r="B436" s="152"/>
      <c r="D436" s="146" t="s">
        <v>147</v>
      </c>
      <c r="E436" s="153" t="s">
        <v>1</v>
      </c>
      <c r="F436" s="154" t="s">
        <v>500</v>
      </c>
      <c r="H436" s="155">
        <v>2.25</v>
      </c>
      <c r="I436" s="156"/>
      <c r="L436" s="152"/>
      <c r="M436" s="157"/>
      <c r="T436" s="158"/>
      <c r="AT436" s="153" t="s">
        <v>147</v>
      </c>
      <c r="AU436" s="153" t="s">
        <v>89</v>
      </c>
      <c r="AV436" s="13" t="s">
        <v>89</v>
      </c>
      <c r="AW436" s="13" t="s">
        <v>36</v>
      </c>
      <c r="AX436" s="13" t="s">
        <v>87</v>
      </c>
      <c r="AY436" s="153" t="s">
        <v>127</v>
      </c>
    </row>
    <row r="437" spans="2:65" s="13" customFormat="1">
      <c r="B437" s="152"/>
      <c r="D437" s="146" t="s">
        <v>147</v>
      </c>
      <c r="F437" s="154" t="s">
        <v>501</v>
      </c>
      <c r="H437" s="155">
        <v>2.3180000000000001</v>
      </c>
      <c r="I437" s="156"/>
      <c r="L437" s="152"/>
      <c r="M437" s="157"/>
      <c r="T437" s="158"/>
      <c r="AT437" s="153" t="s">
        <v>147</v>
      </c>
      <c r="AU437" s="153" t="s">
        <v>89</v>
      </c>
      <c r="AV437" s="13" t="s">
        <v>89</v>
      </c>
      <c r="AW437" s="13" t="s">
        <v>4</v>
      </c>
      <c r="AX437" s="13" t="s">
        <v>87</v>
      </c>
      <c r="AY437" s="153" t="s">
        <v>127</v>
      </c>
    </row>
    <row r="438" spans="2:65" s="11" customFormat="1" ht="22.9" customHeight="1">
      <c r="B438" s="120"/>
      <c r="D438" s="121" t="s">
        <v>79</v>
      </c>
      <c r="E438" s="130" t="s">
        <v>175</v>
      </c>
      <c r="F438" s="130" t="s">
        <v>502</v>
      </c>
      <c r="I438" s="123"/>
      <c r="J438" s="131">
        <f>BK438</f>
        <v>0</v>
      </c>
      <c r="L438" s="120"/>
      <c r="M438" s="125"/>
      <c r="P438" s="126">
        <f>SUM(P439:P512)</f>
        <v>0</v>
      </c>
      <c r="R438" s="126">
        <f>SUM(R439:R512)</f>
        <v>3.9340040000000007</v>
      </c>
      <c r="T438" s="127">
        <f>SUM(T439:T512)</f>
        <v>0</v>
      </c>
      <c r="AR438" s="121" t="s">
        <v>87</v>
      </c>
      <c r="AT438" s="128" t="s">
        <v>79</v>
      </c>
      <c r="AU438" s="128" t="s">
        <v>87</v>
      </c>
      <c r="AY438" s="121" t="s">
        <v>127</v>
      </c>
      <c r="BK438" s="129">
        <f>SUM(BK439:BK512)</f>
        <v>0</v>
      </c>
    </row>
    <row r="439" spans="2:65" s="1" customFormat="1" ht="44.25" customHeight="1">
      <c r="B439" s="32"/>
      <c r="C439" s="132" t="s">
        <v>503</v>
      </c>
      <c r="D439" s="132" t="s">
        <v>129</v>
      </c>
      <c r="E439" s="133" t="s">
        <v>504</v>
      </c>
      <c r="F439" s="134" t="s">
        <v>505</v>
      </c>
      <c r="G439" s="135" t="s">
        <v>138</v>
      </c>
      <c r="H439" s="136">
        <v>1</v>
      </c>
      <c r="I439" s="137"/>
      <c r="J439" s="138">
        <f t="shared" ref="J439:J444" si="20">ROUND(I439*H439,2)</f>
        <v>0</v>
      </c>
      <c r="K439" s="134" t="s">
        <v>133</v>
      </c>
      <c r="L439" s="32"/>
      <c r="M439" s="139" t="s">
        <v>1</v>
      </c>
      <c r="N439" s="140" t="s">
        <v>45</v>
      </c>
      <c r="P439" s="141">
        <f t="shared" ref="P439:P444" si="21">O439*H439</f>
        <v>0</v>
      </c>
      <c r="Q439" s="141">
        <v>1.67E-3</v>
      </c>
      <c r="R439" s="141">
        <f t="shared" ref="R439:R444" si="22">Q439*H439</f>
        <v>1.67E-3</v>
      </c>
      <c r="S439" s="141">
        <v>0</v>
      </c>
      <c r="T439" s="142">
        <f t="shared" ref="T439:T444" si="23">S439*H439</f>
        <v>0</v>
      </c>
      <c r="AR439" s="143" t="s">
        <v>134</v>
      </c>
      <c r="AT439" s="143" t="s">
        <v>129</v>
      </c>
      <c r="AU439" s="143" t="s">
        <v>89</v>
      </c>
      <c r="AY439" s="17" t="s">
        <v>127</v>
      </c>
      <c r="BE439" s="144">
        <f t="shared" ref="BE439:BE444" si="24">IF(N439="základní",J439,0)</f>
        <v>0</v>
      </c>
      <c r="BF439" s="144">
        <f t="shared" ref="BF439:BF444" si="25">IF(N439="snížená",J439,0)</f>
        <v>0</v>
      </c>
      <c r="BG439" s="144">
        <f t="shared" ref="BG439:BG444" si="26">IF(N439="zákl. přenesená",J439,0)</f>
        <v>0</v>
      </c>
      <c r="BH439" s="144">
        <f t="shared" ref="BH439:BH444" si="27">IF(N439="sníž. přenesená",J439,0)</f>
        <v>0</v>
      </c>
      <c r="BI439" s="144">
        <f t="shared" ref="BI439:BI444" si="28">IF(N439="nulová",J439,0)</f>
        <v>0</v>
      </c>
      <c r="BJ439" s="17" t="s">
        <v>87</v>
      </c>
      <c r="BK439" s="144">
        <f t="shared" ref="BK439:BK444" si="29">ROUND(I439*H439,2)</f>
        <v>0</v>
      </c>
      <c r="BL439" s="17" t="s">
        <v>134</v>
      </c>
      <c r="BM439" s="143" t="s">
        <v>506</v>
      </c>
    </row>
    <row r="440" spans="2:65" s="1" customFormat="1" ht="24.2" customHeight="1">
      <c r="B440" s="32"/>
      <c r="C440" s="176" t="s">
        <v>507</v>
      </c>
      <c r="D440" s="176" t="s">
        <v>258</v>
      </c>
      <c r="E440" s="177" t="s">
        <v>508</v>
      </c>
      <c r="F440" s="178" t="s">
        <v>509</v>
      </c>
      <c r="G440" s="179" t="s">
        <v>138</v>
      </c>
      <c r="H440" s="180">
        <v>1</v>
      </c>
      <c r="I440" s="181"/>
      <c r="J440" s="182">
        <f t="shared" si="20"/>
        <v>0</v>
      </c>
      <c r="K440" s="178" t="s">
        <v>133</v>
      </c>
      <c r="L440" s="183"/>
      <c r="M440" s="184" t="s">
        <v>1</v>
      </c>
      <c r="N440" s="185" t="s">
        <v>45</v>
      </c>
      <c r="P440" s="141">
        <f t="shared" si="21"/>
        <v>0</v>
      </c>
      <c r="Q440" s="141">
        <v>1.2200000000000001E-2</v>
      </c>
      <c r="R440" s="141">
        <f t="shared" si="22"/>
        <v>1.2200000000000001E-2</v>
      </c>
      <c r="S440" s="141">
        <v>0</v>
      </c>
      <c r="T440" s="142">
        <f t="shared" si="23"/>
        <v>0</v>
      </c>
      <c r="AR440" s="143" t="s">
        <v>175</v>
      </c>
      <c r="AT440" s="143" t="s">
        <v>258</v>
      </c>
      <c r="AU440" s="143" t="s">
        <v>89</v>
      </c>
      <c r="AY440" s="17" t="s">
        <v>127</v>
      </c>
      <c r="BE440" s="144">
        <f t="shared" si="24"/>
        <v>0</v>
      </c>
      <c r="BF440" s="144">
        <f t="shared" si="25"/>
        <v>0</v>
      </c>
      <c r="BG440" s="144">
        <f t="shared" si="26"/>
        <v>0</v>
      </c>
      <c r="BH440" s="144">
        <f t="shared" si="27"/>
        <v>0</v>
      </c>
      <c r="BI440" s="144">
        <f t="shared" si="28"/>
        <v>0</v>
      </c>
      <c r="BJ440" s="17" t="s">
        <v>87</v>
      </c>
      <c r="BK440" s="144">
        <f t="shared" si="29"/>
        <v>0</v>
      </c>
      <c r="BL440" s="17" t="s">
        <v>134</v>
      </c>
      <c r="BM440" s="143" t="s">
        <v>510</v>
      </c>
    </row>
    <row r="441" spans="2:65" s="1" customFormat="1" ht="44.25" customHeight="1">
      <c r="B441" s="32"/>
      <c r="C441" s="132" t="s">
        <v>511</v>
      </c>
      <c r="D441" s="132" t="s">
        <v>129</v>
      </c>
      <c r="E441" s="133" t="s">
        <v>512</v>
      </c>
      <c r="F441" s="134" t="s">
        <v>513</v>
      </c>
      <c r="G441" s="135" t="s">
        <v>138</v>
      </c>
      <c r="H441" s="136">
        <v>1</v>
      </c>
      <c r="I441" s="137"/>
      <c r="J441" s="138">
        <f t="shared" si="20"/>
        <v>0</v>
      </c>
      <c r="K441" s="134" t="s">
        <v>133</v>
      </c>
      <c r="L441" s="32"/>
      <c r="M441" s="139" t="s">
        <v>1</v>
      </c>
      <c r="N441" s="140" t="s">
        <v>45</v>
      </c>
      <c r="P441" s="141">
        <f t="shared" si="21"/>
        <v>0</v>
      </c>
      <c r="Q441" s="141">
        <v>1.7099999999999999E-3</v>
      </c>
      <c r="R441" s="141">
        <f t="shared" si="22"/>
        <v>1.7099999999999999E-3</v>
      </c>
      <c r="S441" s="141">
        <v>0</v>
      </c>
      <c r="T441" s="142">
        <f t="shared" si="23"/>
        <v>0</v>
      </c>
      <c r="AR441" s="143" t="s">
        <v>134</v>
      </c>
      <c r="AT441" s="143" t="s">
        <v>129</v>
      </c>
      <c r="AU441" s="143" t="s">
        <v>89</v>
      </c>
      <c r="AY441" s="17" t="s">
        <v>127</v>
      </c>
      <c r="BE441" s="144">
        <f t="shared" si="24"/>
        <v>0</v>
      </c>
      <c r="BF441" s="144">
        <f t="shared" si="25"/>
        <v>0</v>
      </c>
      <c r="BG441" s="144">
        <f t="shared" si="26"/>
        <v>0</v>
      </c>
      <c r="BH441" s="144">
        <f t="shared" si="27"/>
        <v>0</v>
      </c>
      <c r="BI441" s="144">
        <f t="shared" si="28"/>
        <v>0</v>
      </c>
      <c r="BJ441" s="17" t="s">
        <v>87</v>
      </c>
      <c r="BK441" s="144">
        <f t="shared" si="29"/>
        <v>0</v>
      </c>
      <c r="BL441" s="17" t="s">
        <v>134</v>
      </c>
      <c r="BM441" s="143" t="s">
        <v>514</v>
      </c>
    </row>
    <row r="442" spans="2:65" s="1" customFormat="1" ht="24.2" customHeight="1">
      <c r="B442" s="32"/>
      <c r="C442" s="176" t="s">
        <v>515</v>
      </c>
      <c r="D442" s="176" t="s">
        <v>258</v>
      </c>
      <c r="E442" s="177" t="s">
        <v>516</v>
      </c>
      <c r="F442" s="178" t="s">
        <v>517</v>
      </c>
      <c r="G442" s="179" t="s">
        <v>138</v>
      </c>
      <c r="H442" s="180">
        <v>1</v>
      </c>
      <c r="I442" s="181"/>
      <c r="J442" s="182">
        <f t="shared" si="20"/>
        <v>0</v>
      </c>
      <c r="K442" s="178" t="s">
        <v>133</v>
      </c>
      <c r="L442" s="183"/>
      <c r="M442" s="184" t="s">
        <v>1</v>
      </c>
      <c r="N442" s="185" t="s">
        <v>45</v>
      </c>
      <c r="P442" s="141">
        <f t="shared" si="21"/>
        <v>0</v>
      </c>
      <c r="Q442" s="141">
        <v>1.9699999999999999E-2</v>
      </c>
      <c r="R442" s="141">
        <f t="shared" si="22"/>
        <v>1.9699999999999999E-2</v>
      </c>
      <c r="S442" s="141">
        <v>0</v>
      </c>
      <c r="T442" s="142">
        <f t="shared" si="23"/>
        <v>0</v>
      </c>
      <c r="AR442" s="143" t="s">
        <v>175</v>
      </c>
      <c r="AT442" s="143" t="s">
        <v>258</v>
      </c>
      <c r="AU442" s="143" t="s">
        <v>89</v>
      </c>
      <c r="AY442" s="17" t="s">
        <v>127</v>
      </c>
      <c r="BE442" s="144">
        <f t="shared" si="24"/>
        <v>0</v>
      </c>
      <c r="BF442" s="144">
        <f t="shared" si="25"/>
        <v>0</v>
      </c>
      <c r="BG442" s="144">
        <f t="shared" si="26"/>
        <v>0</v>
      </c>
      <c r="BH442" s="144">
        <f t="shared" si="27"/>
        <v>0</v>
      </c>
      <c r="BI442" s="144">
        <f t="shared" si="28"/>
        <v>0</v>
      </c>
      <c r="BJ442" s="17" t="s">
        <v>87</v>
      </c>
      <c r="BK442" s="144">
        <f t="shared" si="29"/>
        <v>0</v>
      </c>
      <c r="BL442" s="17" t="s">
        <v>134</v>
      </c>
      <c r="BM442" s="143" t="s">
        <v>518</v>
      </c>
    </row>
    <row r="443" spans="2:65" s="1" customFormat="1" ht="37.9" customHeight="1">
      <c r="B443" s="32"/>
      <c r="C443" s="132" t="s">
        <v>519</v>
      </c>
      <c r="D443" s="132" t="s">
        <v>129</v>
      </c>
      <c r="E443" s="133" t="s">
        <v>520</v>
      </c>
      <c r="F443" s="134" t="s">
        <v>521</v>
      </c>
      <c r="G443" s="135" t="s">
        <v>202</v>
      </c>
      <c r="H443" s="136">
        <v>36</v>
      </c>
      <c r="I443" s="137"/>
      <c r="J443" s="138">
        <f t="shared" si="20"/>
        <v>0</v>
      </c>
      <c r="K443" s="134" t="s">
        <v>133</v>
      </c>
      <c r="L443" s="32"/>
      <c r="M443" s="139" t="s">
        <v>1</v>
      </c>
      <c r="N443" s="140" t="s">
        <v>45</v>
      </c>
      <c r="P443" s="141">
        <f t="shared" si="21"/>
        <v>0</v>
      </c>
      <c r="Q443" s="141">
        <v>0</v>
      </c>
      <c r="R443" s="141">
        <f t="shared" si="22"/>
        <v>0</v>
      </c>
      <c r="S443" s="141">
        <v>0</v>
      </c>
      <c r="T443" s="142">
        <f t="shared" si="23"/>
        <v>0</v>
      </c>
      <c r="AR443" s="143" t="s">
        <v>134</v>
      </c>
      <c r="AT443" s="143" t="s">
        <v>129</v>
      </c>
      <c r="AU443" s="143" t="s">
        <v>89</v>
      </c>
      <c r="AY443" s="17" t="s">
        <v>127</v>
      </c>
      <c r="BE443" s="144">
        <f t="shared" si="24"/>
        <v>0</v>
      </c>
      <c r="BF443" s="144">
        <f t="shared" si="25"/>
        <v>0</v>
      </c>
      <c r="BG443" s="144">
        <f t="shared" si="26"/>
        <v>0</v>
      </c>
      <c r="BH443" s="144">
        <f t="shared" si="27"/>
        <v>0</v>
      </c>
      <c r="BI443" s="144">
        <f t="shared" si="28"/>
        <v>0</v>
      </c>
      <c r="BJ443" s="17" t="s">
        <v>87</v>
      </c>
      <c r="BK443" s="144">
        <f t="shared" si="29"/>
        <v>0</v>
      </c>
      <c r="BL443" s="17" t="s">
        <v>134</v>
      </c>
      <c r="BM443" s="143" t="s">
        <v>522</v>
      </c>
    </row>
    <row r="444" spans="2:65" s="1" customFormat="1" ht="21.75" customHeight="1">
      <c r="B444" s="32"/>
      <c r="C444" s="176" t="s">
        <v>523</v>
      </c>
      <c r="D444" s="176" t="s">
        <v>258</v>
      </c>
      <c r="E444" s="177" t="s">
        <v>524</v>
      </c>
      <c r="F444" s="178" t="s">
        <v>525</v>
      </c>
      <c r="G444" s="179" t="s">
        <v>202</v>
      </c>
      <c r="H444" s="180">
        <v>36.54</v>
      </c>
      <c r="I444" s="181"/>
      <c r="J444" s="182">
        <f t="shared" si="20"/>
        <v>0</v>
      </c>
      <c r="K444" s="178" t="s">
        <v>1</v>
      </c>
      <c r="L444" s="183"/>
      <c r="M444" s="184" t="s">
        <v>1</v>
      </c>
      <c r="N444" s="185" t="s">
        <v>45</v>
      </c>
      <c r="P444" s="141">
        <f t="shared" si="21"/>
        <v>0</v>
      </c>
      <c r="Q444" s="141">
        <v>2.7999999999999998E-4</v>
      </c>
      <c r="R444" s="141">
        <f t="shared" si="22"/>
        <v>1.0231199999999999E-2</v>
      </c>
      <c r="S444" s="141">
        <v>0</v>
      </c>
      <c r="T444" s="142">
        <f t="shared" si="23"/>
        <v>0</v>
      </c>
      <c r="AR444" s="143" t="s">
        <v>175</v>
      </c>
      <c r="AT444" s="143" t="s">
        <v>258</v>
      </c>
      <c r="AU444" s="143" t="s">
        <v>89</v>
      </c>
      <c r="AY444" s="17" t="s">
        <v>127</v>
      </c>
      <c r="BE444" s="144">
        <f t="shared" si="24"/>
        <v>0</v>
      </c>
      <c r="BF444" s="144">
        <f t="shared" si="25"/>
        <v>0</v>
      </c>
      <c r="BG444" s="144">
        <f t="shared" si="26"/>
        <v>0</v>
      </c>
      <c r="BH444" s="144">
        <f t="shared" si="27"/>
        <v>0</v>
      </c>
      <c r="BI444" s="144">
        <f t="shared" si="28"/>
        <v>0</v>
      </c>
      <c r="BJ444" s="17" t="s">
        <v>87</v>
      </c>
      <c r="BK444" s="144">
        <f t="shared" si="29"/>
        <v>0</v>
      </c>
      <c r="BL444" s="17" t="s">
        <v>134</v>
      </c>
      <c r="BM444" s="143" t="s">
        <v>526</v>
      </c>
    </row>
    <row r="445" spans="2:65" s="1" customFormat="1" ht="19.5">
      <c r="B445" s="32"/>
      <c r="D445" s="146" t="s">
        <v>167</v>
      </c>
      <c r="F445" s="166" t="s">
        <v>527</v>
      </c>
      <c r="I445" s="167"/>
      <c r="L445" s="32"/>
      <c r="M445" s="168"/>
      <c r="T445" s="56"/>
      <c r="AT445" s="17" t="s">
        <v>167</v>
      </c>
      <c r="AU445" s="17" t="s">
        <v>89</v>
      </c>
    </row>
    <row r="446" spans="2:65" s="13" customFormat="1">
      <c r="B446" s="152"/>
      <c r="D446" s="146" t="s">
        <v>147</v>
      </c>
      <c r="F446" s="154" t="s">
        <v>528</v>
      </c>
      <c r="H446" s="155">
        <v>36.54</v>
      </c>
      <c r="I446" s="156"/>
      <c r="L446" s="152"/>
      <c r="M446" s="157"/>
      <c r="T446" s="158"/>
      <c r="AT446" s="153" t="s">
        <v>147</v>
      </c>
      <c r="AU446" s="153" t="s">
        <v>89</v>
      </c>
      <c r="AV446" s="13" t="s">
        <v>89</v>
      </c>
      <c r="AW446" s="13" t="s">
        <v>4</v>
      </c>
      <c r="AX446" s="13" t="s">
        <v>87</v>
      </c>
      <c r="AY446" s="153" t="s">
        <v>127</v>
      </c>
    </row>
    <row r="447" spans="2:65" s="1" customFormat="1" ht="37.9" customHeight="1">
      <c r="B447" s="32"/>
      <c r="C447" s="132" t="s">
        <v>529</v>
      </c>
      <c r="D447" s="132" t="s">
        <v>129</v>
      </c>
      <c r="E447" s="133" t="s">
        <v>530</v>
      </c>
      <c r="F447" s="134" t="s">
        <v>531</v>
      </c>
      <c r="G447" s="135" t="s">
        <v>202</v>
      </c>
      <c r="H447" s="136">
        <v>13</v>
      </c>
      <c r="I447" s="137"/>
      <c r="J447" s="138">
        <f>ROUND(I447*H447,2)</f>
        <v>0</v>
      </c>
      <c r="K447" s="134" t="s">
        <v>133</v>
      </c>
      <c r="L447" s="32"/>
      <c r="M447" s="139" t="s">
        <v>1</v>
      </c>
      <c r="N447" s="140" t="s">
        <v>45</v>
      </c>
      <c r="P447" s="141">
        <f>O447*H447</f>
        <v>0</v>
      </c>
      <c r="Q447" s="141">
        <v>0</v>
      </c>
      <c r="R447" s="141">
        <f>Q447*H447</f>
        <v>0</v>
      </c>
      <c r="S447" s="141">
        <v>0</v>
      </c>
      <c r="T447" s="142">
        <f>S447*H447</f>
        <v>0</v>
      </c>
      <c r="AR447" s="143" t="s">
        <v>134</v>
      </c>
      <c r="AT447" s="143" t="s">
        <v>129</v>
      </c>
      <c r="AU447" s="143" t="s">
        <v>89</v>
      </c>
      <c r="AY447" s="17" t="s">
        <v>127</v>
      </c>
      <c r="BE447" s="144">
        <f>IF(N447="základní",J447,0)</f>
        <v>0</v>
      </c>
      <c r="BF447" s="144">
        <f>IF(N447="snížená",J447,0)</f>
        <v>0</v>
      </c>
      <c r="BG447" s="144">
        <f>IF(N447="zákl. přenesená",J447,0)</f>
        <v>0</v>
      </c>
      <c r="BH447" s="144">
        <f>IF(N447="sníž. přenesená",J447,0)</f>
        <v>0</v>
      </c>
      <c r="BI447" s="144">
        <f>IF(N447="nulová",J447,0)</f>
        <v>0</v>
      </c>
      <c r="BJ447" s="17" t="s">
        <v>87</v>
      </c>
      <c r="BK447" s="144">
        <f>ROUND(I447*H447,2)</f>
        <v>0</v>
      </c>
      <c r="BL447" s="17" t="s">
        <v>134</v>
      </c>
      <c r="BM447" s="143" t="s">
        <v>532</v>
      </c>
    </row>
    <row r="448" spans="2:65" s="1" customFormat="1" ht="21.75" customHeight="1">
      <c r="B448" s="32"/>
      <c r="C448" s="176" t="s">
        <v>533</v>
      </c>
      <c r="D448" s="176" t="s">
        <v>258</v>
      </c>
      <c r="E448" s="177" t="s">
        <v>534</v>
      </c>
      <c r="F448" s="178" t="s">
        <v>535</v>
      </c>
      <c r="G448" s="179" t="s">
        <v>202</v>
      </c>
      <c r="H448" s="180">
        <v>13.195</v>
      </c>
      <c r="I448" s="181"/>
      <c r="J448" s="182">
        <f>ROUND(I448*H448,2)</f>
        <v>0</v>
      </c>
      <c r="K448" s="178" t="s">
        <v>133</v>
      </c>
      <c r="L448" s="183"/>
      <c r="M448" s="184" t="s">
        <v>1</v>
      </c>
      <c r="N448" s="185" t="s">
        <v>45</v>
      </c>
      <c r="P448" s="141">
        <f>O448*H448</f>
        <v>0</v>
      </c>
      <c r="Q448" s="141">
        <v>1.06E-3</v>
      </c>
      <c r="R448" s="141">
        <f>Q448*H448</f>
        <v>1.3986699999999999E-2</v>
      </c>
      <c r="S448" s="141">
        <v>0</v>
      </c>
      <c r="T448" s="142">
        <f>S448*H448</f>
        <v>0</v>
      </c>
      <c r="AR448" s="143" t="s">
        <v>175</v>
      </c>
      <c r="AT448" s="143" t="s">
        <v>258</v>
      </c>
      <c r="AU448" s="143" t="s">
        <v>89</v>
      </c>
      <c r="AY448" s="17" t="s">
        <v>127</v>
      </c>
      <c r="BE448" s="144">
        <f>IF(N448="základní",J448,0)</f>
        <v>0</v>
      </c>
      <c r="BF448" s="144">
        <f>IF(N448="snížená",J448,0)</f>
        <v>0</v>
      </c>
      <c r="BG448" s="144">
        <f>IF(N448="zákl. přenesená",J448,0)</f>
        <v>0</v>
      </c>
      <c r="BH448" s="144">
        <f>IF(N448="sníž. přenesená",J448,0)</f>
        <v>0</v>
      </c>
      <c r="BI448" s="144">
        <f>IF(N448="nulová",J448,0)</f>
        <v>0</v>
      </c>
      <c r="BJ448" s="17" t="s">
        <v>87</v>
      </c>
      <c r="BK448" s="144">
        <f>ROUND(I448*H448,2)</f>
        <v>0</v>
      </c>
      <c r="BL448" s="17" t="s">
        <v>134</v>
      </c>
      <c r="BM448" s="143" t="s">
        <v>536</v>
      </c>
    </row>
    <row r="449" spans="2:65" s="1" customFormat="1" ht="19.5">
      <c r="B449" s="32"/>
      <c r="D449" s="146" t="s">
        <v>167</v>
      </c>
      <c r="F449" s="166" t="s">
        <v>527</v>
      </c>
      <c r="I449" s="167"/>
      <c r="L449" s="32"/>
      <c r="M449" s="168"/>
      <c r="T449" s="56"/>
      <c r="AT449" s="17" t="s">
        <v>167</v>
      </c>
      <c r="AU449" s="17" t="s">
        <v>89</v>
      </c>
    </row>
    <row r="450" spans="2:65" s="13" customFormat="1">
      <c r="B450" s="152"/>
      <c r="D450" s="146" t="s">
        <v>147</v>
      </c>
      <c r="F450" s="154" t="s">
        <v>537</v>
      </c>
      <c r="H450" s="155">
        <v>13.195</v>
      </c>
      <c r="I450" s="156"/>
      <c r="L450" s="152"/>
      <c r="M450" s="157"/>
      <c r="T450" s="158"/>
      <c r="AT450" s="153" t="s">
        <v>147</v>
      </c>
      <c r="AU450" s="153" t="s">
        <v>89</v>
      </c>
      <c r="AV450" s="13" t="s">
        <v>89</v>
      </c>
      <c r="AW450" s="13" t="s">
        <v>4</v>
      </c>
      <c r="AX450" s="13" t="s">
        <v>87</v>
      </c>
      <c r="AY450" s="153" t="s">
        <v>127</v>
      </c>
    </row>
    <row r="451" spans="2:65" s="1" customFormat="1" ht="37.9" customHeight="1">
      <c r="B451" s="32"/>
      <c r="C451" s="132" t="s">
        <v>538</v>
      </c>
      <c r="D451" s="132" t="s">
        <v>129</v>
      </c>
      <c r="E451" s="133" t="s">
        <v>539</v>
      </c>
      <c r="F451" s="134" t="s">
        <v>540</v>
      </c>
      <c r="G451" s="135" t="s">
        <v>202</v>
      </c>
      <c r="H451" s="136">
        <v>32</v>
      </c>
      <c r="I451" s="137"/>
      <c r="J451" s="138">
        <f t="shared" ref="J451:J456" si="30">ROUND(I451*H451,2)</f>
        <v>0</v>
      </c>
      <c r="K451" s="134" t="s">
        <v>133</v>
      </c>
      <c r="L451" s="32"/>
      <c r="M451" s="139" t="s">
        <v>1</v>
      </c>
      <c r="N451" s="140" t="s">
        <v>45</v>
      </c>
      <c r="P451" s="141">
        <f t="shared" ref="P451:P456" si="31">O451*H451</f>
        <v>0</v>
      </c>
      <c r="Q451" s="141">
        <v>0</v>
      </c>
      <c r="R451" s="141">
        <f t="shared" ref="R451:R456" si="32">Q451*H451</f>
        <v>0</v>
      </c>
      <c r="S451" s="141">
        <v>0</v>
      </c>
      <c r="T451" s="142">
        <f t="shared" ref="T451:T456" si="33">S451*H451</f>
        <v>0</v>
      </c>
      <c r="AR451" s="143" t="s">
        <v>134</v>
      </c>
      <c r="AT451" s="143" t="s">
        <v>129</v>
      </c>
      <c r="AU451" s="143" t="s">
        <v>89</v>
      </c>
      <c r="AY451" s="17" t="s">
        <v>127</v>
      </c>
      <c r="BE451" s="144">
        <f t="shared" ref="BE451:BE456" si="34">IF(N451="základní",J451,0)</f>
        <v>0</v>
      </c>
      <c r="BF451" s="144">
        <f t="shared" ref="BF451:BF456" si="35">IF(N451="snížená",J451,0)</f>
        <v>0</v>
      </c>
      <c r="BG451" s="144">
        <f t="shared" ref="BG451:BG456" si="36">IF(N451="zákl. přenesená",J451,0)</f>
        <v>0</v>
      </c>
      <c r="BH451" s="144">
        <f t="shared" ref="BH451:BH456" si="37">IF(N451="sníž. přenesená",J451,0)</f>
        <v>0</v>
      </c>
      <c r="BI451" s="144">
        <f t="shared" ref="BI451:BI456" si="38">IF(N451="nulová",J451,0)</f>
        <v>0</v>
      </c>
      <c r="BJ451" s="17" t="s">
        <v>87</v>
      </c>
      <c r="BK451" s="144">
        <f t="shared" ref="BK451:BK456" si="39">ROUND(I451*H451,2)</f>
        <v>0</v>
      </c>
      <c r="BL451" s="17" t="s">
        <v>134</v>
      </c>
      <c r="BM451" s="143" t="s">
        <v>541</v>
      </c>
    </row>
    <row r="452" spans="2:65" s="1" customFormat="1" ht="21.75" customHeight="1">
      <c r="B452" s="32"/>
      <c r="C452" s="176" t="s">
        <v>542</v>
      </c>
      <c r="D452" s="176" t="s">
        <v>258</v>
      </c>
      <c r="E452" s="177" t="s">
        <v>543</v>
      </c>
      <c r="F452" s="178" t="s">
        <v>544</v>
      </c>
      <c r="G452" s="179" t="s">
        <v>202</v>
      </c>
      <c r="H452" s="180">
        <v>32</v>
      </c>
      <c r="I452" s="181"/>
      <c r="J452" s="182">
        <f t="shared" si="30"/>
        <v>0</v>
      </c>
      <c r="K452" s="178" t="s">
        <v>133</v>
      </c>
      <c r="L452" s="183"/>
      <c r="M452" s="184" t="s">
        <v>1</v>
      </c>
      <c r="N452" s="185" t="s">
        <v>45</v>
      </c>
      <c r="P452" s="141">
        <f t="shared" si="31"/>
        <v>0</v>
      </c>
      <c r="Q452" s="141">
        <v>1.5E-3</v>
      </c>
      <c r="R452" s="141">
        <f t="shared" si="32"/>
        <v>4.8000000000000001E-2</v>
      </c>
      <c r="S452" s="141">
        <v>0</v>
      </c>
      <c r="T452" s="142">
        <f t="shared" si="33"/>
        <v>0</v>
      </c>
      <c r="AR452" s="143" t="s">
        <v>175</v>
      </c>
      <c r="AT452" s="143" t="s">
        <v>258</v>
      </c>
      <c r="AU452" s="143" t="s">
        <v>89</v>
      </c>
      <c r="AY452" s="17" t="s">
        <v>127</v>
      </c>
      <c r="BE452" s="144">
        <f t="shared" si="34"/>
        <v>0</v>
      </c>
      <c r="BF452" s="144">
        <f t="shared" si="35"/>
        <v>0</v>
      </c>
      <c r="BG452" s="144">
        <f t="shared" si="36"/>
        <v>0</v>
      </c>
      <c r="BH452" s="144">
        <f t="shared" si="37"/>
        <v>0</v>
      </c>
      <c r="BI452" s="144">
        <f t="shared" si="38"/>
        <v>0</v>
      </c>
      <c r="BJ452" s="17" t="s">
        <v>87</v>
      </c>
      <c r="BK452" s="144">
        <f t="shared" si="39"/>
        <v>0</v>
      </c>
      <c r="BL452" s="17" t="s">
        <v>134</v>
      </c>
      <c r="BM452" s="143" t="s">
        <v>545</v>
      </c>
    </row>
    <row r="453" spans="2:65" s="1" customFormat="1" ht="37.9" customHeight="1">
      <c r="B453" s="32"/>
      <c r="C453" s="132" t="s">
        <v>546</v>
      </c>
      <c r="D453" s="132" t="s">
        <v>129</v>
      </c>
      <c r="E453" s="133" t="s">
        <v>547</v>
      </c>
      <c r="F453" s="134" t="s">
        <v>548</v>
      </c>
      <c r="G453" s="135" t="s">
        <v>202</v>
      </c>
      <c r="H453" s="136">
        <v>12</v>
      </c>
      <c r="I453" s="137"/>
      <c r="J453" s="138">
        <f t="shared" si="30"/>
        <v>0</v>
      </c>
      <c r="K453" s="134" t="s">
        <v>133</v>
      </c>
      <c r="L453" s="32"/>
      <c r="M453" s="139" t="s">
        <v>1</v>
      </c>
      <c r="N453" s="140" t="s">
        <v>45</v>
      </c>
      <c r="P453" s="141">
        <f t="shared" si="31"/>
        <v>0</v>
      </c>
      <c r="Q453" s="141">
        <v>0</v>
      </c>
      <c r="R453" s="141">
        <f t="shared" si="32"/>
        <v>0</v>
      </c>
      <c r="S453" s="141">
        <v>0</v>
      </c>
      <c r="T453" s="142">
        <f t="shared" si="33"/>
        <v>0</v>
      </c>
      <c r="AR453" s="143" t="s">
        <v>134</v>
      </c>
      <c r="AT453" s="143" t="s">
        <v>129</v>
      </c>
      <c r="AU453" s="143" t="s">
        <v>89</v>
      </c>
      <c r="AY453" s="17" t="s">
        <v>127</v>
      </c>
      <c r="BE453" s="144">
        <f t="shared" si="34"/>
        <v>0</v>
      </c>
      <c r="BF453" s="144">
        <f t="shared" si="35"/>
        <v>0</v>
      </c>
      <c r="BG453" s="144">
        <f t="shared" si="36"/>
        <v>0</v>
      </c>
      <c r="BH453" s="144">
        <f t="shared" si="37"/>
        <v>0</v>
      </c>
      <c r="BI453" s="144">
        <f t="shared" si="38"/>
        <v>0</v>
      </c>
      <c r="BJ453" s="17" t="s">
        <v>87</v>
      </c>
      <c r="BK453" s="144">
        <f t="shared" si="39"/>
        <v>0</v>
      </c>
      <c r="BL453" s="17" t="s">
        <v>134</v>
      </c>
      <c r="BM453" s="143" t="s">
        <v>549</v>
      </c>
    </row>
    <row r="454" spans="2:65" s="1" customFormat="1" ht="21.75" customHeight="1">
      <c r="B454" s="32"/>
      <c r="C454" s="176" t="s">
        <v>550</v>
      </c>
      <c r="D454" s="176" t="s">
        <v>258</v>
      </c>
      <c r="E454" s="177" t="s">
        <v>551</v>
      </c>
      <c r="F454" s="178" t="s">
        <v>552</v>
      </c>
      <c r="G454" s="179" t="s">
        <v>202</v>
      </c>
      <c r="H454" s="180">
        <v>12</v>
      </c>
      <c r="I454" s="181"/>
      <c r="J454" s="182">
        <f t="shared" si="30"/>
        <v>0</v>
      </c>
      <c r="K454" s="178" t="s">
        <v>133</v>
      </c>
      <c r="L454" s="183"/>
      <c r="M454" s="184" t="s">
        <v>1</v>
      </c>
      <c r="N454" s="185" t="s">
        <v>45</v>
      </c>
      <c r="P454" s="141">
        <f t="shared" si="31"/>
        <v>0</v>
      </c>
      <c r="Q454" s="141">
        <v>2.16E-3</v>
      </c>
      <c r="R454" s="141">
        <f t="shared" si="32"/>
        <v>2.5919999999999999E-2</v>
      </c>
      <c r="S454" s="141">
        <v>0</v>
      </c>
      <c r="T454" s="142">
        <f t="shared" si="33"/>
        <v>0</v>
      </c>
      <c r="AR454" s="143" t="s">
        <v>175</v>
      </c>
      <c r="AT454" s="143" t="s">
        <v>258</v>
      </c>
      <c r="AU454" s="143" t="s">
        <v>89</v>
      </c>
      <c r="AY454" s="17" t="s">
        <v>127</v>
      </c>
      <c r="BE454" s="144">
        <f t="shared" si="34"/>
        <v>0</v>
      </c>
      <c r="BF454" s="144">
        <f t="shared" si="35"/>
        <v>0</v>
      </c>
      <c r="BG454" s="144">
        <f t="shared" si="36"/>
        <v>0</v>
      </c>
      <c r="BH454" s="144">
        <f t="shared" si="37"/>
        <v>0</v>
      </c>
      <c r="BI454" s="144">
        <f t="shared" si="38"/>
        <v>0</v>
      </c>
      <c r="BJ454" s="17" t="s">
        <v>87</v>
      </c>
      <c r="BK454" s="144">
        <f t="shared" si="39"/>
        <v>0</v>
      </c>
      <c r="BL454" s="17" t="s">
        <v>134</v>
      </c>
      <c r="BM454" s="143" t="s">
        <v>553</v>
      </c>
    </row>
    <row r="455" spans="2:65" s="1" customFormat="1" ht="44.25" customHeight="1">
      <c r="B455" s="32"/>
      <c r="C455" s="132" t="s">
        <v>554</v>
      </c>
      <c r="D455" s="132" t="s">
        <v>129</v>
      </c>
      <c r="E455" s="133" t="s">
        <v>555</v>
      </c>
      <c r="F455" s="134" t="s">
        <v>556</v>
      </c>
      <c r="G455" s="135" t="s">
        <v>202</v>
      </c>
      <c r="H455" s="136">
        <v>93</v>
      </c>
      <c r="I455" s="137"/>
      <c r="J455" s="138">
        <f t="shared" si="30"/>
        <v>0</v>
      </c>
      <c r="K455" s="134" t="s">
        <v>133</v>
      </c>
      <c r="L455" s="32"/>
      <c r="M455" s="139" t="s">
        <v>1</v>
      </c>
      <c r="N455" s="140" t="s">
        <v>45</v>
      </c>
      <c r="P455" s="141">
        <f t="shared" si="31"/>
        <v>0</v>
      </c>
      <c r="Q455" s="141">
        <v>0</v>
      </c>
      <c r="R455" s="141">
        <f t="shared" si="32"/>
        <v>0</v>
      </c>
      <c r="S455" s="141">
        <v>0</v>
      </c>
      <c r="T455" s="142">
        <f t="shared" si="33"/>
        <v>0</v>
      </c>
      <c r="AR455" s="143" t="s">
        <v>134</v>
      </c>
      <c r="AT455" s="143" t="s">
        <v>129</v>
      </c>
      <c r="AU455" s="143" t="s">
        <v>89</v>
      </c>
      <c r="AY455" s="17" t="s">
        <v>127</v>
      </c>
      <c r="BE455" s="144">
        <f t="shared" si="34"/>
        <v>0</v>
      </c>
      <c r="BF455" s="144">
        <f t="shared" si="35"/>
        <v>0</v>
      </c>
      <c r="BG455" s="144">
        <f t="shared" si="36"/>
        <v>0</v>
      </c>
      <c r="BH455" s="144">
        <f t="shared" si="37"/>
        <v>0</v>
      </c>
      <c r="BI455" s="144">
        <f t="shared" si="38"/>
        <v>0</v>
      </c>
      <c r="BJ455" s="17" t="s">
        <v>87</v>
      </c>
      <c r="BK455" s="144">
        <f t="shared" si="39"/>
        <v>0</v>
      </c>
      <c r="BL455" s="17" t="s">
        <v>134</v>
      </c>
      <c r="BM455" s="143" t="s">
        <v>557</v>
      </c>
    </row>
    <row r="456" spans="2:65" s="1" customFormat="1" ht="24.2" customHeight="1">
      <c r="B456" s="32"/>
      <c r="C456" s="176" t="s">
        <v>558</v>
      </c>
      <c r="D456" s="176" t="s">
        <v>258</v>
      </c>
      <c r="E456" s="177" t="s">
        <v>559</v>
      </c>
      <c r="F456" s="178" t="s">
        <v>560</v>
      </c>
      <c r="G456" s="179" t="s">
        <v>202</v>
      </c>
      <c r="H456" s="180">
        <v>94.394999999999996</v>
      </c>
      <c r="I456" s="181"/>
      <c r="J456" s="182">
        <f t="shared" si="30"/>
        <v>0</v>
      </c>
      <c r="K456" s="178" t="s">
        <v>133</v>
      </c>
      <c r="L456" s="183"/>
      <c r="M456" s="184" t="s">
        <v>1</v>
      </c>
      <c r="N456" s="185" t="s">
        <v>45</v>
      </c>
      <c r="P456" s="141">
        <f t="shared" si="31"/>
        <v>0</v>
      </c>
      <c r="Q456" s="141">
        <v>3.1800000000000001E-3</v>
      </c>
      <c r="R456" s="141">
        <f t="shared" si="32"/>
        <v>0.3001761</v>
      </c>
      <c r="S456" s="141">
        <v>0</v>
      </c>
      <c r="T456" s="142">
        <f t="shared" si="33"/>
        <v>0</v>
      </c>
      <c r="AR456" s="143" t="s">
        <v>175</v>
      </c>
      <c r="AT456" s="143" t="s">
        <v>258</v>
      </c>
      <c r="AU456" s="143" t="s">
        <v>89</v>
      </c>
      <c r="AY456" s="17" t="s">
        <v>127</v>
      </c>
      <c r="BE456" s="144">
        <f t="shared" si="34"/>
        <v>0</v>
      </c>
      <c r="BF456" s="144">
        <f t="shared" si="35"/>
        <v>0</v>
      </c>
      <c r="BG456" s="144">
        <f t="shared" si="36"/>
        <v>0</v>
      </c>
      <c r="BH456" s="144">
        <f t="shared" si="37"/>
        <v>0</v>
      </c>
      <c r="BI456" s="144">
        <f t="shared" si="38"/>
        <v>0</v>
      </c>
      <c r="BJ456" s="17" t="s">
        <v>87</v>
      </c>
      <c r="BK456" s="144">
        <f t="shared" si="39"/>
        <v>0</v>
      </c>
      <c r="BL456" s="17" t="s">
        <v>134</v>
      </c>
      <c r="BM456" s="143" t="s">
        <v>561</v>
      </c>
    </row>
    <row r="457" spans="2:65" s="1" customFormat="1" ht="19.5">
      <c r="B457" s="32"/>
      <c r="D457" s="146" t="s">
        <v>167</v>
      </c>
      <c r="F457" s="166" t="s">
        <v>527</v>
      </c>
      <c r="I457" s="167"/>
      <c r="L457" s="32"/>
      <c r="M457" s="168"/>
      <c r="T457" s="56"/>
      <c r="AT457" s="17" t="s">
        <v>167</v>
      </c>
      <c r="AU457" s="17" t="s">
        <v>89</v>
      </c>
    </row>
    <row r="458" spans="2:65" s="13" customFormat="1">
      <c r="B458" s="152"/>
      <c r="D458" s="146" t="s">
        <v>147</v>
      </c>
      <c r="F458" s="154" t="s">
        <v>562</v>
      </c>
      <c r="H458" s="155">
        <v>94.394999999999996</v>
      </c>
      <c r="I458" s="156"/>
      <c r="L458" s="152"/>
      <c r="M458" s="157"/>
      <c r="T458" s="158"/>
      <c r="AT458" s="153" t="s">
        <v>147</v>
      </c>
      <c r="AU458" s="153" t="s">
        <v>89</v>
      </c>
      <c r="AV458" s="13" t="s">
        <v>89</v>
      </c>
      <c r="AW458" s="13" t="s">
        <v>4</v>
      </c>
      <c r="AX458" s="13" t="s">
        <v>87</v>
      </c>
      <c r="AY458" s="153" t="s">
        <v>127</v>
      </c>
    </row>
    <row r="459" spans="2:65" s="1" customFormat="1" ht="37.9" customHeight="1">
      <c r="B459" s="32"/>
      <c r="C459" s="132" t="s">
        <v>563</v>
      </c>
      <c r="D459" s="132" t="s">
        <v>129</v>
      </c>
      <c r="E459" s="133" t="s">
        <v>564</v>
      </c>
      <c r="F459" s="134" t="s">
        <v>565</v>
      </c>
      <c r="G459" s="135" t="s">
        <v>138</v>
      </c>
      <c r="H459" s="136">
        <v>4</v>
      </c>
      <c r="I459" s="137"/>
      <c r="J459" s="138">
        <f t="shared" ref="J459:J468" si="40">ROUND(I459*H459,2)</f>
        <v>0</v>
      </c>
      <c r="K459" s="134" t="s">
        <v>133</v>
      </c>
      <c r="L459" s="32"/>
      <c r="M459" s="139" t="s">
        <v>1</v>
      </c>
      <c r="N459" s="140" t="s">
        <v>45</v>
      </c>
      <c r="P459" s="141">
        <f t="shared" ref="P459:P468" si="41">O459*H459</f>
        <v>0</v>
      </c>
      <c r="Q459" s="141">
        <v>0</v>
      </c>
      <c r="R459" s="141">
        <f t="shared" ref="R459:R468" si="42">Q459*H459</f>
        <v>0</v>
      </c>
      <c r="S459" s="141">
        <v>0</v>
      </c>
      <c r="T459" s="142">
        <f t="shared" ref="T459:T468" si="43">S459*H459</f>
        <v>0</v>
      </c>
      <c r="AR459" s="143" t="s">
        <v>134</v>
      </c>
      <c r="AT459" s="143" t="s">
        <v>129</v>
      </c>
      <c r="AU459" s="143" t="s">
        <v>89</v>
      </c>
      <c r="AY459" s="17" t="s">
        <v>127</v>
      </c>
      <c r="BE459" s="144">
        <f t="shared" ref="BE459:BE468" si="44">IF(N459="základní",J459,0)</f>
        <v>0</v>
      </c>
      <c r="BF459" s="144">
        <f t="shared" ref="BF459:BF468" si="45">IF(N459="snížená",J459,0)</f>
        <v>0</v>
      </c>
      <c r="BG459" s="144">
        <f t="shared" ref="BG459:BG468" si="46">IF(N459="zákl. přenesená",J459,0)</f>
        <v>0</v>
      </c>
      <c r="BH459" s="144">
        <f t="shared" ref="BH459:BH468" si="47">IF(N459="sníž. přenesená",J459,0)</f>
        <v>0</v>
      </c>
      <c r="BI459" s="144">
        <f t="shared" ref="BI459:BI468" si="48">IF(N459="nulová",J459,0)</f>
        <v>0</v>
      </c>
      <c r="BJ459" s="17" t="s">
        <v>87</v>
      </c>
      <c r="BK459" s="144">
        <f t="shared" ref="BK459:BK468" si="49">ROUND(I459*H459,2)</f>
        <v>0</v>
      </c>
      <c r="BL459" s="17" t="s">
        <v>134</v>
      </c>
      <c r="BM459" s="143" t="s">
        <v>566</v>
      </c>
    </row>
    <row r="460" spans="2:65" s="1" customFormat="1" ht="16.5" customHeight="1">
      <c r="B460" s="32"/>
      <c r="C460" s="176" t="s">
        <v>567</v>
      </c>
      <c r="D460" s="176" t="s">
        <v>258</v>
      </c>
      <c r="E460" s="177" t="s">
        <v>568</v>
      </c>
      <c r="F460" s="178" t="s">
        <v>569</v>
      </c>
      <c r="G460" s="179" t="s">
        <v>138</v>
      </c>
      <c r="H460" s="180">
        <v>4</v>
      </c>
      <c r="I460" s="181"/>
      <c r="J460" s="182">
        <f t="shared" si="40"/>
        <v>0</v>
      </c>
      <c r="K460" s="178" t="s">
        <v>1</v>
      </c>
      <c r="L460" s="183"/>
      <c r="M460" s="184" t="s">
        <v>1</v>
      </c>
      <c r="N460" s="185" t="s">
        <v>45</v>
      </c>
      <c r="P460" s="141">
        <f t="shared" si="41"/>
        <v>0</v>
      </c>
      <c r="Q460" s="141">
        <v>4.2999999999999999E-4</v>
      </c>
      <c r="R460" s="141">
        <f t="shared" si="42"/>
        <v>1.72E-3</v>
      </c>
      <c r="S460" s="141">
        <v>0</v>
      </c>
      <c r="T460" s="142">
        <f t="shared" si="43"/>
        <v>0</v>
      </c>
      <c r="AR460" s="143" t="s">
        <v>175</v>
      </c>
      <c r="AT460" s="143" t="s">
        <v>258</v>
      </c>
      <c r="AU460" s="143" t="s">
        <v>89</v>
      </c>
      <c r="AY460" s="17" t="s">
        <v>127</v>
      </c>
      <c r="BE460" s="144">
        <f t="shared" si="44"/>
        <v>0</v>
      </c>
      <c r="BF460" s="144">
        <f t="shared" si="45"/>
        <v>0</v>
      </c>
      <c r="BG460" s="144">
        <f t="shared" si="46"/>
        <v>0</v>
      </c>
      <c r="BH460" s="144">
        <f t="shared" si="47"/>
        <v>0</v>
      </c>
      <c r="BI460" s="144">
        <f t="shared" si="48"/>
        <v>0</v>
      </c>
      <c r="BJ460" s="17" t="s">
        <v>87</v>
      </c>
      <c r="BK460" s="144">
        <f t="shared" si="49"/>
        <v>0</v>
      </c>
      <c r="BL460" s="17" t="s">
        <v>134</v>
      </c>
      <c r="BM460" s="143" t="s">
        <v>570</v>
      </c>
    </row>
    <row r="461" spans="2:65" s="1" customFormat="1" ht="44.25" customHeight="1">
      <c r="B461" s="32"/>
      <c r="C461" s="132" t="s">
        <v>571</v>
      </c>
      <c r="D461" s="132" t="s">
        <v>129</v>
      </c>
      <c r="E461" s="133" t="s">
        <v>572</v>
      </c>
      <c r="F461" s="134" t="s">
        <v>573</v>
      </c>
      <c r="G461" s="135" t="s">
        <v>138</v>
      </c>
      <c r="H461" s="136">
        <v>4</v>
      </c>
      <c r="I461" s="137"/>
      <c r="J461" s="138">
        <f t="shared" si="40"/>
        <v>0</v>
      </c>
      <c r="K461" s="134" t="s">
        <v>133</v>
      </c>
      <c r="L461" s="32"/>
      <c r="M461" s="139" t="s">
        <v>1</v>
      </c>
      <c r="N461" s="140" t="s">
        <v>45</v>
      </c>
      <c r="P461" s="141">
        <f t="shared" si="41"/>
        <v>0</v>
      </c>
      <c r="Q461" s="141">
        <v>0</v>
      </c>
      <c r="R461" s="141">
        <f t="shared" si="42"/>
        <v>0</v>
      </c>
      <c r="S461" s="141">
        <v>0</v>
      </c>
      <c r="T461" s="142">
        <f t="shared" si="43"/>
        <v>0</v>
      </c>
      <c r="AR461" s="143" t="s">
        <v>134</v>
      </c>
      <c r="AT461" s="143" t="s">
        <v>129</v>
      </c>
      <c r="AU461" s="143" t="s">
        <v>89</v>
      </c>
      <c r="AY461" s="17" t="s">
        <v>127</v>
      </c>
      <c r="BE461" s="144">
        <f t="shared" si="44"/>
        <v>0</v>
      </c>
      <c r="BF461" s="144">
        <f t="shared" si="45"/>
        <v>0</v>
      </c>
      <c r="BG461" s="144">
        <f t="shared" si="46"/>
        <v>0</v>
      </c>
      <c r="BH461" s="144">
        <f t="shared" si="47"/>
        <v>0</v>
      </c>
      <c r="BI461" s="144">
        <f t="shared" si="48"/>
        <v>0</v>
      </c>
      <c r="BJ461" s="17" t="s">
        <v>87</v>
      </c>
      <c r="BK461" s="144">
        <f t="shared" si="49"/>
        <v>0</v>
      </c>
      <c r="BL461" s="17" t="s">
        <v>134</v>
      </c>
      <c r="BM461" s="143" t="s">
        <v>574</v>
      </c>
    </row>
    <row r="462" spans="2:65" s="1" customFormat="1" ht="16.5" customHeight="1">
      <c r="B462" s="32"/>
      <c r="C462" s="176" t="s">
        <v>575</v>
      </c>
      <c r="D462" s="176" t="s">
        <v>258</v>
      </c>
      <c r="E462" s="177" t="s">
        <v>576</v>
      </c>
      <c r="F462" s="178" t="s">
        <v>577</v>
      </c>
      <c r="G462" s="179" t="s">
        <v>138</v>
      </c>
      <c r="H462" s="180">
        <v>4</v>
      </c>
      <c r="I462" s="181"/>
      <c r="J462" s="182">
        <f t="shared" si="40"/>
        <v>0</v>
      </c>
      <c r="K462" s="178" t="s">
        <v>133</v>
      </c>
      <c r="L462" s="183"/>
      <c r="M462" s="184" t="s">
        <v>1</v>
      </c>
      <c r="N462" s="185" t="s">
        <v>45</v>
      </c>
      <c r="P462" s="141">
        <f t="shared" si="41"/>
        <v>0</v>
      </c>
      <c r="Q462" s="141">
        <v>1.7000000000000001E-4</v>
      </c>
      <c r="R462" s="141">
        <f t="shared" si="42"/>
        <v>6.8000000000000005E-4</v>
      </c>
      <c r="S462" s="141">
        <v>0</v>
      </c>
      <c r="T462" s="142">
        <f t="shared" si="43"/>
        <v>0</v>
      </c>
      <c r="AR462" s="143" t="s">
        <v>175</v>
      </c>
      <c r="AT462" s="143" t="s">
        <v>258</v>
      </c>
      <c r="AU462" s="143" t="s">
        <v>89</v>
      </c>
      <c r="AY462" s="17" t="s">
        <v>127</v>
      </c>
      <c r="BE462" s="144">
        <f t="shared" si="44"/>
        <v>0</v>
      </c>
      <c r="BF462" s="144">
        <f t="shared" si="45"/>
        <v>0</v>
      </c>
      <c r="BG462" s="144">
        <f t="shared" si="46"/>
        <v>0</v>
      </c>
      <c r="BH462" s="144">
        <f t="shared" si="47"/>
        <v>0</v>
      </c>
      <c r="BI462" s="144">
        <f t="shared" si="48"/>
        <v>0</v>
      </c>
      <c r="BJ462" s="17" t="s">
        <v>87</v>
      </c>
      <c r="BK462" s="144">
        <f t="shared" si="49"/>
        <v>0</v>
      </c>
      <c r="BL462" s="17" t="s">
        <v>134</v>
      </c>
      <c r="BM462" s="143" t="s">
        <v>578</v>
      </c>
    </row>
    <row r="463" spans="2:65" s="1" customFormat="1" ht="37.9" customHeight="1">
      <c r="B463" s="32"/>
      <c r="C463" s="132" t="s">
        <v>579</v>
      </c>
      <c r="D463" s="132" t="s">
        <v>129</v>
      </c>
      <c r="E463" s="133" t="s">
        <v>580</v>
      </c>
      <c r="F463" s="134" t="s">
        <v>581</v>
      </c>
      <c r="G463" s="135" t="s">
        <v>138</v>
      </c>
      <c r="H463" s="136">
        <v>1</v>
      </c>
      <c r="I463" s="137"/>
      <c r="J463" s="138">
        <f t="shared" si="40"/>
        <v>0</v>
      </c>
      <c r="K463" s="134" t="s">
        <v>133</v>
      </c>
      <c r="L463" s="32"/>
      <c r="M463" s="139" t="s">
        <v>1</v>
      </c>
      <c r="N463" s="140" t="s">
        <v>45</v>
      </c>
      <c r="P463" s="141">
        <f t="shared" si="41"/>
        <v>0</v>
      </c>
      <c r="Q463" s="141">
        <v>0</v>
      </c>
      <c r="R463" s="141">
        <f t="shared" si="42"/>
        <v>0</v>
      </c>
      <c r="S463" s="141">
        <v>0</v>
      </c>
      <c r="T463" s="142">
        <f t="shared" si="43"/>
        <v>0</v>
      </c>
      <c r="AR463" s="143" t="s">
        <v>134</v>
      </c>
      <c r="AT463" s="143" t="s">
        <v>129</v>
      </c>
      <c r="AU463" s="143" t="s">
        <v>89</v>
      </c>
      <c r="AY463" s="17" t="s">
        <v>127</v>
      </c>
      <c r="BE463" s="144">
        <f t="shared" si="44"/>
        <v>0</v>
      </c>
      <c r="BF463" s="144">
        <f t="shared" si="45"/>
        <v>0</v>
      </c>
      <c r="BG463" s="144">
        <f t="shared" si="46"/>
        <v>0</v>
      </c>
      <c r="BH463" s="144">
        <f t="shared" si="47"/>
        <v>0</v>
      </c>
      <c r="BI463" s="144">
        <f t="shared" si="48"/>
        <v>0</v>
      </c>
      <c r="BJ463" s="17" t="s">
        <v>87</v>
      </c>
      <c r="BK463" s="144">
        <f t="shared" si="49"/>
        <v>0</v>
      </c>
      <c r="BL463" s="17" t="s">
        <v>134</v>
      </c>
      <c r="BM463" s="143" t="s">
        <v>582</v>
      </c>
    </row>
    <row r="464" spans="2:65" s="1" customFormat="1" ht="16.5" customHeight="1">
      <c r="B464" s="32"/>
      <c r="C464" s="176" t="s">
        <v>583</v>
      </c>
      <c r="D464" s="176" t="s">
        <v>258</v>
      </c>
      <c r="E464" s="177" t="s">
        <v>584</v>
      </c>
      <c r="F464" s="178" t="s">
        <v>585</v>
      </c>
      <c r="G464" s="179" t="s">
        <v>138</v>
      </c>
      <c r="H464" s="180">
        <v>1</v>
      </c>
      <c r="I464" s="181"/>
      <c r="J464" s="182">
        <f t="shared" si="40"/>
        <v>0</v>
      </c>
      <c r="K464" s="178" t="s">
        <v>1</v>
      </c>
      <c r="L464" s="183"/>
      <c r="M464" s="184" t="s">
        <v>1</v>
      </c>
      <c r="N464" s="185" t="s">
        <v>45</v>
      </c>
      <c r="P464" s="141">
        <f t="shared" si="41"/>
        <v>0</v>
      </c>
      <c r="Q464" s="141">
        <v>2.2000000000000001E-3</v>
      </c>
      <c r="R464" s="141">
        <f t="shared" si="42"/>
        <v>2.2000000000000001E-3</v>
      </c>
      <c r="S464" s="141">
        <v>0</v>
      </c>
      <c r="T464" s="142">
        <f t="shared" si="43"/>
        <v>0</v>
      </c>
      <c r="AR464" s="143" t="s">
        <v>175</v>
      </c>
      <c r="AT464" s="143" t="s">
        <v>258</v>
      </c>
      <c r="AU464" s="143" t="s">
        <v>89</v>
      </c>
      <c r="AY464" s="17" t="s">
        <v>127</v>
      </c>
      <c r="BE464" s="144">
        <f t="shared" si="44"/>
        <v>0</v>
      </c>
      <c r="BF464" s="144">
        <f t="shared" si="45"/>
        <v>0</v>
      </c>
      <c r="BG464" s="144">
        <f t="shared" si="46"/>
        <v>0</v>
      </c>
      <c r="BH464" s="144">
        <f t="shared" si="47"/>
        <v>0</v>
      </c>
      <c r="BI464" s="144">
        <f t="shared" si="48"/>
        <v>0</v>
      </c>
      <c r="BJ464" s="17" t="s">
        <v>87</v>
      </c>
      <c r="BK464" s="144">
        <f t="shared" si="49"/>
        <v>0</v>
      </c>
      <c r="BL464" s="17" t="s">
        <v>134</v>
      </c>
      <c r="BM464" s="143" t="s">
        <v>586</v>
      </c>
    </row>
    <row r="465" spans="2:65" s="1" customFormat="1" ht="37.9" customHeight="1">
      <c r="B465" s="32"/>
      <c r="C465" s="132" t="s">
        <v>587</v>
      </c>
      <c r="D465" s="132" t="s">
        <v>129</v>
      </c>
      <c r="E465" s="133" t="s">
        <v>588</v>
      </c>
      <c r="F465" s="134" t="s">
        <v>589</v>
      </c>
      <c r="G465" s="135" t="s">
        <v>138</v>
      </c>
      <c r="H465" s="136">
        <v>1</v>
      </c>
      <c r="I465" s="137"/>
      <c r="J465" s="138">
        <f t="shared" si="40"/>
        <v>0</v>
      </c>
      <c r="K465" s="134" t="s">
        <v>133</v>
      </c>
      <c r="L465" s="32"/>
      <c r="M465" s="139" t="s">
        <v>1</v>
      </c>
      <c r="N465" s="140" t="s">
        <v>45</v>
      </c>
      <c r="P465" s="141">
        <f t="shared" si="41"/>
        <v>0</v>
      </c>
      <c r="Q465" s="141">
        <v>0</v>
      </c>
      <c r="R465" s="141">
        <f t="shared" si="42"/>
        <v>0</v>
      </c>
      <c r="S465" s="141">
        <v>0</v>
      </c>
      <c r="T465" s="142">
        <f t="shared" si="43"/>
        <v>0</v>
      </c>
      <c r="AR465" s="143" t="s">
        <v>134</v>
      </c>
      <c r="AT465" s="143" t="s">
        <v>129</v>
      </c>
      <c r="AU465" s="143" t="s">
        <v>89</v>
      </c>
      <c r="AY465" s="17" t="s">
        <v>127</v>
      </c>
      <c r="BE465" s="144">
        <f t="shared" si="44"/>
        <v>0</v>
      </c>
      <c r="BF465" s="144">
        <f t="shared" si="45"/>
        <v>0</v>
      </c>
      <c r="BG465" s="144">
        <f t="shared" si="46"/>
        <v>0</v>
      </c>
      <c r="BH465" s="144">
        <f t="shared" si="47"/>
        <v>0</v>
      </c>
      <c r="BI465" s="144">
        <f t="shared" si="48"/>
        <v>0</v>
      </c>
      <c r="BJ465" s="17" t="s">
        <v>87</v>
      </c>
      <c r="BK465" s="144">
        <f t="shared" si="49"/>
        <v>0</v>
      </c>
      <c r="BL465" s="17" t="s">
        <v>134</v>
      </c>
      <c r="BM465" s="143" t="s">
        <v>590</v>
      </c>
    </row>
    <row r="466" spans="2:65" s="1" customFormat="1" ht="16.5" customHeight="1">
      <c r="B466" s="32"/>
      <c r="C466" s="176" t="s">
        <v>591</v>
      </c>
      <c r="D466" s="176" t="s">
        <v>258</v>
      </c>
      <c r="E466" s="177" t="s">
        <v>592</v>
      </c>
      <c r="F466" s="178" t="s">
        <v>593</v>
      </c>
      <c r="G466" s="179" t="s">
        <v>138</v>
      </c>
      <c r="H466" s="180">
        <v>1</v>
      </c>
      <c r="I466" s="181"/>
      <c r="J466" s="182">
        <f t="shared" si="40"/>
        <v>0</v>
      </c>
      <c r="K466" s="178" t="s">
        <v>1</v>
      </c>
      <c r="L466" s="183"/>
      <c r="M466" s="184" t="s">
        <v>1</v>
      </c>
      <c r="N466" s="185" t="s">
        <v>45</v>
      </c>
      <c r="P466" s="141">
        <f t="shared" si="41"/>
        <v>0</v>
      </c>
      <c r="Q466" s="141">
        <v>4.3E-3</v>
      </c>
      <c r="R466" s="141">
        <f t="shared" si="42"/>
        <v>4.3E-3</v>
      </c>
      <c r="S466" s="141">
        <v>0</v>
      </c>
      <c r="T466" s="142">
        <f t="shared" si="43"/>
        <v>0</v>
      </c>
      <c r="AR466" s="143" t="s">
        <v>175</v>
      </c>
      <c r="AT466" s="143" t="s">
        <v>258</v>
      </c>
      <c r="AU466" s="143" t="s">
        <v>89</v>
      </c>
      <c r="AY466" s="17" t="s">
        <v>127</v>
      </c>
      <c r="BE466" s="144">
        <f t="shared" si="44"/>
        <v>0</v>
      </c>
      <c r="BF466" s="144">
        <f t="shared" si="45"/>
        <v>0</v>
      </c>
      <c r="BG466" s="144">
        <f t="shared" si="46"/>
        <v>0</v>
      </c>
      <c r="BH466" s="144">
        <f t="shared" si="47"/>
        <v>0</v>
      </c>
      <c r="BI466" s="144">
        <f t="shared" si="48"/>
        <v>0</v>
      </c>
      <c r="BJ466" s="17" t="s">
        <v>87</v>
      </c>
      <c r="BK466" s="144">
        <f t="shared" si="49"/>
        <v>0</v>
      </c>
      <c r="BL466" s="17" t="s">
        <v>134</v>
      </c>
      <c r="BM466" s="143" t="s">
        <v>594</v>
      </c>
    </row>
    <row r="467" spans="2:65" s="1" customFormat="1" ht="44.25" customHeight="1">
      <c r="B467" s="32"/>
      <c r="C467" s="132" t="s">
        <v>595</v>
      </c>
      <c r="D467" s="132" t="s">
        <v>129</v>
      </c>
      <c r="E467" s="133" t="s">
        <v>596</v>
      </c>
      <c r="F467" s="134" t="s">
        <v>597</v>
      </c>
      <c r="G467" s="135" t="s">
        <v>138</v>
      </c>
      <c r="H467" s="136">
        <v>20</v>
      </c>
      <c r="I467" s="137"/>
      <c r="J467" s="138">
        <f t="shared" si="40"/>
        <v>0</v>
      </c>
      <c r="K467" s="134" t="s">
        <v>133</v>
      </c>
      <c r="L467" s="32"/>
      <c r="M467" s="139" t="s">
        <v>1</v>
      </c>
      <c r="N467" s="140" t="s">
        <v>45</v>
      </c>
      <c r="P467" s="141">
        <f t="shared" si="41"/>
        <v>0</v>
      </c>
      <c r="Q467" s="141">
        <v>0</v>
      </c>
      <c r="R467" s="141">
        <f t="shared" si="42"/>
        <v>0</v>
      </c>
      <c r="S467" s="141">
        <v>0</v>
      </c>
      <c r="T467" s="142">
        <f t="shared" si="43"/>
        <v>0</v>
      </c>
      <c r="AR467" s="143" t="s">
        <v>134</v>
      </c>
      <c r="AT467" s="143" t="s">
        <v>129</v>
      </c>
      <c r="AU467" s="143" t="s">
        <v>89</v>
      </c>
      <c r="AY467" s="17" t="s">
        <v>127</v>
      </c>
      <c r="BE467" s="144">
        <f t="shared" si="44"/>
        <v>0</v>
      </c>
      <c r="BF467" s="144">
        <f t="shared" si="45"/>
        <v>0</v>
      </c>
      <c r="BG467" s="144">
        <f t="shared" si="46"/>
        <v>0</v>
      </c>
      <c r="BH467" s="144">
        <f t="shared" si="47"/>
        <v>0</v>
      </c>
      <c r="BI467" s="144">
        <f t="shared" si="48"/>
        <v>0</v>
      </c>
      <c r="BJ467" s="17" t="s">
        <v>87</v>
      </c>
      <c r="BK467" s="144">
        <f t="shared" si="49"/>
        <v>0</v>
      </c>
      <c r="BL467" s="17" t="s">
        <v>134</v>
      </c>
      <c r="BM467" s="143" t="s">
        <v>598</v>
      </c>
    </row>
    <row r="468" spans="2:65" s="1" customFormat="1" ht="16.5" customHeight="1">
      <c r="B468" s="32"/>
      <c r="C468" s="176" t="s">
        <v>599</v>
      </c>
      <c r="D468" s="176" t="s">
        <v>258</v>
      </c>
      <c r="E468" s="177" t="s">
        <v>600</v>
      </c>
      <c r="F468" s="178" t="s">
        <v>601</v>
      </c>
      <c r="G468" s="179" t="s">
        <v>138</v>
      </c>
      <c r="H468" s="180">
        <v>18</v>
      </c>
      <c r="I468" s="181"/>
      <c r="J468" s="182">
        <f t="shared" si="40"/>
        <v>0</v>
      </c>
      <c r="K468" s="178" t="s">
        <v>133</v>
      </c>
      <c r="L468" s="183"/>
      <c r="M468" s="184" t="s">
        <v>1</v>
      </c>
      <c r="N468" s="185" t="s">
        <v>45</v>
      </c>
      <c r="P468" s="141">
        <f t="shared" si="41"/>
        <v>0</v>
      </c>
      <c r="Q468" s="141">
        <v>7.2000000000000005E-4</v>
      </c>
      <c r="R468" s="141">
        <f t="shared" si="42"/>
        <v>1.2960000000000001E-2</v>
      </c>
      <c r="S468" s="141">
        <v>0</v>
      </c>
      <c r="T468" s="142">
        <f t="shared" si="43"/>
        <v>0</v>
      </c>
      <c r="AR468" s="143" t="s">
        <v>175</v>
      </c>
      <c r="AT468" s="143" t="s">
        <v>258</v>
      </c>
      <c r="AU468" s="143" t="s">
        <v>89</v>
      </c>
      <c r="AY468" s="17" t="s">
        <v>127</v>
      </c>
      <c r="BE468" s="144">
        <f t="shared" si="44"/>
        <v>0</v>
      </c>
      <c r="BF468" s="144">
        <f t="shared" si="45"/>
        <v>0</v>
      </c>
      <c r="BG468" s="144">
        <f t="shared" si="46"/>
        <v>0</v>
      </c>
      <c r="BH468" s="144">
        <f t="shared" si="47"/>
        <v>0</v>
      </c>
      <c r="BI468" s="144">
        <f t="shared" si="48"/>
        <v>0</v>
      </c>
      <c r="BJ468" s="17" t="s">
        <v>87</v>
      </c>
      <c r="BK468" s="144">
        <f t="shared" si="49"/>
        <v>0</v>
      </c>
      <c r="BL468" s="17" t="s">
        <v>134</v>
      </c>
      <c r="BM468" s="143" t="s">
        <v>602</v>
      </c>
    </row>
    <row r="469" spans="2:65" s="13" customFormat="1">
      <c r="B469" s="152"/>
      <c r="D469" s="146" t="s">
        <v>147</v>
      </c>
      <c r="E469" s="153" t="s">
        <v>1</v>
      </c>
      <c r="F469" s="154" t="s">
        <v>603</v>
      </c>
      <c r="H469" s="155">
        <v>18</v>
      </c>
      <c r="I469" s="156"/>
      <c r="L469" s="152"/>
      <c r="M469" s="157"/>
      <c r="T469" s="158"/>
      <c r="AT469" s="153" t="s">
        <v>147</v>
      </c>
      <c r="AU469" s="153" t="s">
        <v>89</v>
      </c>
      <c r="AV469" s="13" t="s">
        <v>89</v>
      </c>
      <c r="AW469" s="13" t="s">
        <v>36</v>
      </c>
      <c r="AX469" s="13" t="s">
        <v>87</v>
      </c>
      <c r="AY469" s="153" t="s">
        <v>127</v>
      </c>
    </row>
    <row r="470" spans="2:65" s="1" customFormat="1" ht="16.5" customHeight="1">
      <c r="B470" s="32"/>
      <c r="C470" s="176" t="s">
        <v>604</v>
      </c>
      <c r="D470" s="176" t="s">
        <v>258</v>
      </c>
      <c r="E470" s="177" t="s">
        <v>605</v>
      </c>
      <c r="F470" s="178" t="s">
        <v>606</v>
      </c>
      <c r="G470" s="179" t="s">
        <v>138</v>
      </c>
      <c r="H470" s="180">
        <v>2</v>
      </c>
      <c r="I470" s="181"/>
      <c r="J470" s="182">
        <f t="shared" ref="J470:J503" si="50">ROUND(I470*H470,2)</f>
        <v>0</v>
      </c>
      <c r="K470" s="178" t="s">
        <v>1</v>
      </c>
      <c r="L470" s="183"/>
      <c r="M470" s="184" t="s">
        <v>1</v>
      </c>
      <c r="N470" s="185" t="s">
        <v>45</v>
      </c>
      <c r="P470" s="141">
        <f t="shared" ref="P470:P503" si="51">O470*H470</f>
        <v>0</v>
      </c>
      <c r="Q470" s="141">
        <v>5.1000000000000004E-3</v>
      </c>
      <c r="R470" s="141">
        <f t="shared" ref="R470:R503" si="52">Q470*H470</f>
        <v>1.0200000000000001E-2</v>
      </c>
      <c r="S470" s="141">
        <v>0</v>
      </c>
      <c r="T470" s="142">
        <f t="shared" ref="T470:T503" si="53">S470*H470</f>
        <v>0</v>
      </c>
      <c r="AR470" s="143" t="s">
        <v>175</v>
      </c>
      <c r="AT470" s="143" t="s">
        <v>258</v>
      </c>
      <c r="AU470" s="143" t="s">
        <v>89</v>
      </c>
      <c r="AY470" s="17" t="s">
        <v>127</v>
      </c>
      <c r="BE470" s="144">
        <f t="shared" ref="BE470:BE503" si="54">IF(N470="základní",J470,0)</f>
        <v>0</v>
      </c>
      <c r="BF470" s="144">
        <f t="shared" ref="BF470:BF503" si="55">IF(N470="snížená",J470,0)</f>
        <v>0</v>
      </c>
      <c r="BG470" s="144">
        <f t="shared" ref="BG470:BG503" si="56">IF(N470="zákl. přenesená",J470,0)</f>
        <v>0</v>
      </c>
      <c r="BH470" s="144">
        <f t="shared" ref="BH470:BH503" si="57">IF(N470="sníž. přenesená",J470,0)</f>
        <v>0</v>
      </c>
      <c r="BI470" s="144">
        <f t="shared" ref="BI470:BI503" si="58">IF(N470="nulová",J470,0)</f>
        <v>0</v>
      </c>
      <c r="BJ470" s="17" t="s">
        <v>87</v>
      </c>
      <c r="BK470" s="144">
        <f t="shared" ref="BK470:BK503" si="59">ROUND(I470*H470,2)</f>
        <v>0</v>
      </c>
      <c r="BL470" s="17" t="s">
        <v>134</v>
      </c>
      <c r="BM470" s="143" t="s">
        <v>607</v>
      </c>
    </row>
    <row r="471" spans="2:65" s="1" customFormat="1" ht="37.9" customHeight="1">
      <c r="B471" s="32"/>
      <c r="C471" s="132" t="s">
        <v>608</v>
      </c>
      <c r="D471" s="132" t="s">
        <v>129</v>
      </c>
      <c r="E471" s="133" t="s">
        <v>609</v>
      </c>
      <c r="F471" s="134" t="s">
        <v>610</v>
      </c>
      <c r="G471" s="135" t="s">
        <v>138</v>
      </c>
      <c r="H471" s="136">
        <v>5</v>
      </c>
      <c r="I471" s="137"/>
      <c r="J471" s="138">
        <f t="shared" si="50"/>
        <v>0</v>
      </c>
      <c r="K471" s="134" t="s">
        <v>133</v>
      </c>
      <c r="L471" s="32"/>
      <c r="M471" s="139" t="s">
        <v>1</v>
      </c>
      <c r="N471" s="140" t="s">
        <v>45</v>
      </c>
      <c r="P471" s="141">
        <f t="shared" si="51"/>
        <v>0</v>
      </c>
      <c r="Q471" s="141">
        <v>0</v>
      </c>
      <c r="R471" s="141">
        <f t="shared" si="52"/>
        <v>0</v>
      </c>
      <c r="S471" s="141">
        <v>0</v>
      </c>
      <c r="T471" s="142">
        <f t="shared" si="53"/>
        <v>0</v>
      </c>
      <c r="AR471" s="143" t="s">
        <v>134</v>
      </c>
      <c r="AT471" s="143" t="s">
        <v>129</v>
      </c>
      <c r="AU471" s="143" t="s">
        <v>89</v>
      </c>
      <c r="AY471" s="17" t="s">
        <v>127</v>
      </c>
      <c r="BE471" s="144">
        <f t="shared" si="54"/>
        <v>0</v>
      </c>
      <c r="BF471" s="144">
        <f t="shared" si="55"/>
        <v>0</v>
      </c>
      <c r="BG471" s="144">
        <f t="shared" si="56"/>
        <v>0</v>
      </c>
      <c r="BH471" s="144">
        <f t="shared" si="57"/>
        <v>0</v>
      </c>
      <c r="BI471" s="144">
        <f t="shared" si="58"/>
        <v>0</v>
      </c>
      <c r="BJ471" s="17" t="s">
        <v>87</v>
      </c>
      <c r="BK471" s="144">
        <f t="shared" si="59"/>
        <v>0</v>
      </c>
      <c r="BL471" s="17" t="s">
        <v>134</v>
      </c>
      <c r="BM471" s="143" t="s">
        <v>611</v>
      </c>
    </row>
    <row r="472" spans="2:65" s="1" customFormat="1" ht="16.5" customHeight="1">
      <c r="B472" s="32"/>
      <c r="C472" s="176" t="s">
        <v>612</v>
      </c>
      <c r="D472" s="176" t="s">
        <v>258</v>
      </c>
      <c r="E472" s="177" t="s">
        <v>613</v>
      </c>
      <c r="F472" s="178" t="s">
        <v>614</v>
      </c>
      <c r="G472" s="179" t="s">
        <v>138</v>
      </c>
      <c r="H472" s="180">
        <v>2</v>
      </c>
      <c r="I472" s="181"/>
      <c r="J472" s="182">
        <f t="shared" si="50"/>
        <v>0</v>
      </c>
      <c r="K472" s="178" t="s">
        <v>133</v>
      </c>
      <c r="L472" s="183"/>
      <c r="M472" s="184" t="s">
        <v>1</v>
      </c>
      <c r="N472" s="185" t="s">
        <v>45</v>
      </c>
      <c r="P472" s="141">
        <f t="shared" si="51"/>
        <v>0</v>
      </c>
      <c r="Q472" s="141">
        <v>1.2099999999999999E-3</v>
      </c>
      <c r="R472" s="141">
        <f t="shared" si="52"/>
        <v>2.4199999999999998E-3</v>
      </c>
      <c r="S472" s="141">
        <v>0</v>
      </c>
      <c r="T472" s="142">
        <f t="shared" si="53"/>
        <v>0</v>
      </c>
      <c r="AR472" s="143" t="s">
        <v>175</v>
      </c>
      <c r="AT472" s="143" t="s">
        <v>258</v>
      </c>
      <c r="AU472" s="143" t="s">
        <v>89</v>
      </c>
      <c r="AY472" s="17" t="s">
        <v>127</v>
      </c>
      <c r="BE472" s="144">
        <f t="shared" si="54"/>
        <v>0</v>
      </c>
      <c r="BF472" s="144">
        <f t="shared" si="55"/>
        <v>0</v>
      </c>
      <c r="BG472" s="144">
        <f t="shared" si="56"/>
        <v>0</v>
      </c>
      <c r="BH472" s="144">
        <f t="shared" si="57"/>
        <v>0</v>
      </c>
      <c r="BI472" s="144">
        <f t="shared" si="58"/>
        <v>0</v>
      </c>
      <c r="BJ472" s="17" t="s">
        <v>87</v>
      </c>
      <c r="BK472" s="144">
        <f t="shared" si="59"/>
        <v>0</v>
      </c>
      <c r="BL472" s="17" t="s">
        <v>134</v>
      </c>
      <c r="BM472" s="143" t="s">
        <v>615</v>
      </c>
    </row>
    <row r="473" spans="2:65" s="1" customFormat="1" ht="16.5" customHeight="1">
      <c r="B473" s="32"/>
      <c r="C473" s="176" t="s">
        <v>616</v>
      </c>
      <c r="D473" s="176" t="s">
        <v>258</v>
      </c>
      <c r="E473" s="177" t="s">
        <v>617</v>
      </c>
      <c r="F473" s="178" t="s">
        <v>618</v>
      </c>
      <c r="G473" s="179" t="s">
        <v>138</v>
      </c>
      <c r="H473" s="180">
        <v>1</v>
      </c>
      <c r="I473" s="181"/>
      <c r="J473" s="182">
        <f t="shared" si="50"/>
        <v>0</v>
      </c>
      <c r="K473" s="178" t="s">
        <v>1</v>
      </c>
      <c r="L473" s="183"/>
      <c r="M473" s="184" t="s">
        <v>1</v>
      </c>
      <c r="N473" s="185" t="s">
        <v>45</v>
      </c>
      <c r="P473" s="141">
        <f t="shared" si="51"/>
        <v>0</v>
      </c>
      <c r="Q473" s="141">
        <v>1.2099999999999999E-3</v>
      </c>
      <c r="R473" s="141">
        <f t="shared" si="52"/>
        <v>1.2099999999999999E-3</v>
      </c>
      <c r="S473" s="141">
        <v>0</v>
      </c>
      <c r="T473" s="142">
        <f t="shared" si="53"/>
        <v>0</v>
      </c>
      <c r="AR473" s="143" t="s">
        <v>175</v>
      </c>
      <c r="AT473" s="143" t="s">
        <v>258</v>
      </c>
      <c r="AU473" s="143" t="s">
        <v>89</v>
      </c>
      <c r="AY473" s="17" t="s">
        <v>127</v>
      </c>
      <c r="BE473" s="144">
        <f t="shared" si="54"/>
        <v>0</v>
      </c>
      <c r="BF473" s="144">
        <f t="shared" si="55"/>
        <v>0</v>
      </c>
      <c r="BG473" s="144">
        <f t="shared" si="56"/>
        <v>0</v>
      </c>
      <c r="BH473" s="144">
        <f t="shared" si="57"/>
        <v>0</v>
      </c>
      <c r="BI473" s="144">
        <f t="shared" si="58"/>
        <v>0</v>
      </c>
      <c r="BJ473" s="17" t="s">
        <v>87</v>
      </c>
      <c r="BK473" s="144">
        <f t="shared" si="59"/>
        <v>0</v>
      </c>
      <c r="BL473" s="17" t="s">
        <v>134</v>
      </c>
      <c r="BM473" s="143" t="s">
        <v>619</v>
      </c>
    </row>
    <row r="474" spans="2:65" s="1" customFormat="1" ht="16.5" customHeight="1">
      <c r="B474" s="32"/>
      <c r="C474" s="176" t="s">
        <v>620</v>
      </c>
      <c r="D474" s="176" t="s">
        <v>258</v>
      </c>
      <c r="E474" s="177" t="s">
        <v>621</v>
      </c>
      <c r="F474" s="178" t="s">
        <v>622</v>
      </c>
      <c r="G474" s="179" t="s">
        <v>138</v>
      </c>
      <c r="H474" s="180">
        <v>2</v>
      </c>
      <c r="I474" s="181"/>
      <c r="J474" s="182">
        <f t="shared" si="50"/>
        <v>0</v>
      </c>
      <c r="K474" s="178" t="s">
        <v>1</v>
      </c>
      <c r="L474" s="183"/>
      <c r="M474" s="184" t="s">
        <v>1</v>
      </c>
      <c r="N474" s="185" t="s">
        <v>45</v>
      </c>
      <c r="P474" s="141">
        <f t="shared" si="51"/>
        <v>0</v>
      </c>
      <c r="Q474" s="141">
        <v>1.2099999999999999E-3</v>
      </c>
      <c r="R474" s="141">
        <f t="shared" si="52"/>
        <v>2.4199999999999998E-3</v>
      </c>
      <c r="S474" s="141">
        <v>0</v>
      </c>
      <c r="T474" s="142">
        <f t="shared" si="53"/>
        <v>0</v>
      </c>
      <c r="AR474" s="143" t="s">
        <v>175</v>
      </c>
      <c r="AT474" s="143" t="s">
        <v>258</v>
      </c>
      <c r="AU474" s="143" t="s">
        <v>89</v>
      </c>
      <c r="AY474" s="17" t="s">
        <v>127</v>
      </c>
      <c r="BE474" s="144">
        <f t="shared" si="54"/>
        <v>0</v>
      </c>
      <c r="BF474" s="144">
        <f t="shared" si="55"/>
        <v>0</v>
      </c>
      <c r="BG474" s="144">
        <f t="shared" si="56"/>
        <v>0</v>
      </c>
      <c r="BH474" s="144">
        <f t="shared" si="57"/>
        <v>0</v>
      </c>
      <c r="BI474" s="144">
        <f t="shared" si="58"/>
        <v>0</v>
      </c>
      <c r="BJ474" s="17" t="s">
        <v>87</v>
      </c>
      <c r="BK474" s="144">
        <f t="shared" si="59"/>
        <v>0</v>
      </c>
      <c r="BL474" s="17" t="s">
        <v>134</v>
      </c>
      <c r="BM474" s="143" t="s">
        <v>623</v>
      </c>
    </row>
    <row r="475" spans="2:65" s="1" customFormat="1" ht="49.15" customHeight="1">
      <c r="B475" s="32"/>
      <c r="C475" s="132" t="s">
        <v>624</v>
      </c>
      <c r="D475" s="132" t="s">
        <v>129</v>
      </c>
      <c r="E475" s="133" t="s">
        <v>625</v>
      </c>
      <c r="F475" s="134" t="s">
        <v>626</v>
      </c>
      <c r="G475" s="135" t="s">
        <v>138</v>
      </c>
      <c r="H475" s="136">
        <v>5</v>
      </c>
      <c r="I475" s="137"/>
      <c r="J475" s="138">
        <f t="shared" si="50"/>
        <v>0</v>
      </c>
      <c r="K475" s="134" t="s">
        <v>133</v>
      </c>
      <c r="L475" s="32"/>
      <c r="M475" s="139" t="s">
        <v>1</v>
      </c>
      <c r="N475" s="140" t="s">
        <v>45</v>
      </c>
      <c r="P475" s="141">
        <f t="shared" si="51"/>
        <v>0</v>
      </c>
      <c r="Q475" s="141">
        <v>0</v>
      </c>
      <c r="R475" s="141">
        <f t="shared" si="52"/>
        <v>0</v>
      </c>
      <c r="S475" s="141">
        <v>0</v>
      </c>
      <c r="T475" s="142">
        <f t="shared" si="53"/>
        <v>0</v>
      </c>
      <c r="AR475" s="143" t="s">
        <v>134</v>
      </c>
      <c r="AT475" s="143" t="s">
        <v>129</v>
      </c>
      <c r="AU475" s="143" t="s">
        <v>89</v>
      </c>
      <c r="AY475" s="17" t="s">
        <v>127</v>
      </c>
      <c r="BE475" s="144">
        <f t="shared" si="54"/>
        <v>0</v>
      </c>
      <c r="BF475" s="144">
        <f t="shared" si="55"/>
        <v>0</v>
      </c>
      <c r="BG475" s="144">
        <f t="shared" si="56"/>
        <v>0</v>
      </c>
      <c r="BH475" s="144">
        <f t="shared" si="57"/>
        <v>0</v>
      </c>
      <c r="BI475" s="144">
        <f t="shared" si="58"/>
        <v>0</v>
      </c>
      <c r="BJ475" s="17" t="s">
        <v>87</v>
      </c>
      <c r="BK475" s="144">
        <f t="shared" si="59"/>
        <v>0</v>
      </c>
      <c r="BL475" s="17" t="s">
        <v>134</v>
      </c>
      <c r="BM475" s="143" t="s">
        <v>627</v>
      </c>
    </row>
    <row r="476" spans="2:65" s="1" customFormat="1" ht="24.2" customHeight="1">
      <c r="B476" s="32"/>
      <c r="C476" s="176" t="s">
        <v>628</v>
      </c>
      <c r="D476" s="176" t="s">
        <v>258</v>
      </c>
      <c r="E476" s="177" t="s">
        <v>629</v>
      </c>
      <c r="F476" s="178" t="s">
        <v>630</v>
      </c>
      <c r="G476" s="179" t="s">
        <v>138</v>
      </c>
      <c r="H476" s="180">
        <v>5</v>
      </c>
      <c r="I476" s="181"/>
      <c r="J476" s="182">
        <f t="shared" si="50"/>
        <v>0</v>
      </c>
      <c r="K476" s="178" t="s">
        <v>133</v>
      </c>
      <c r="L476" s="183"/>
      <c r="M476" s="184" t="s">
        <v>1</v>
      </c>
      <c r="N476" s="185" t="s">
        <v>45</v>
      </c>
      <c r="P476" s="141">
        <f t="shared" si="51"/>
        <v>0</v>
      </c>
      <c r="Q476" s="141">
        <v>2.8999999999999998E-3</v>
      </c>
      <c r="R476" s="141">
        <f t="shared" si="52"/>
        <v>1.4499999999999999E-2</v>
      </c>
      <c r="S476" s="141">
        <v>0</v>
      </c>
      <c r="T476" s="142">
        <f t="shared" si="53"/>
        <v>0</v>
      </c>
      <c r="AR476" s="143" t="s">
        <v>175</v>
      </c>
      <c r="AT476" s="143" t="s">
        <v>258</v>
      </c>
      <c r="AU476" s="143" t="s">
        <v>89</v>
      </c>
      <c r="AY476" s="17" t="s">
        <v>127</v>
      </c>
      <c r="BE476" s="144">
        <f t="shared" si="54"/>
        <v>0</v>
      </c>
      <c r="BF476" s="144">
        <f t="shared" si="55"/>
        <v>0</v>
      </c>
      <c r="BG476" s="144">
        <f t="shared" si="56"/>
        <v>0</v>
      </c>
      <c r="BH476" s="144">
        <f t="shared" si="57"/>
        <v>0</v>
      </c>
      <c r="BI476" s="144">
        <f t="shared" si="58"/>
        <v>0</v>
      </c>
      <c r="BJ476" s="17" t="s">
        <v>87</v>
      </c>
      <c r="BK476" s="144">
        <f t="shared" si="59"/>
        <v>0</v>
      </c>
      <c r="BL476" s="17" t="s">
        <v>134</v>
      </c>
      <c r="BM476" s="143" t="s">
        <v>631</v>
      </c>
    </row>
    <row r="477" spans="2:65" s="1" customFormat="1" ht="24.2" customHeight="1">
      <c r="B477" s="32"/>
      <c r="C477" s="176" t="s">
        <v>632</v>
      </c>
      <c r="D477" s="176" t="s">
        <v>258</v>
      </c>
      <c r="E477" s="177" t="s">
        <v>633</v>
      </c>
      <c r="F477" s="178" t="s">
        <v>634</v>
      </c>
      <c r="G477" s="179" t="s">
        <v>138</v>
      </c>
      <c r="H477" s="180">
        <v>5</v>
      </c>
      <c r="I477" s="181"/>
      <c r="J477" s="182">
        <f t="shared" si="50"/>
        <v>0</v>
      </c>
      <c r="K477" s="178" t="s">
        <v>1</v>
      </c>
      <c r="L477" s="183"/>
      <c r="M477" s="184" t="s">
        <v>1</v>
      </c>
      <c r="N477" s="185" t="s">
        <v>45</v>
      </c>
      <c r="P477" s="141">
        <f t="shared" si="51"/>
        <v>0</v>
      </c>
      <c r="Q477" s="141">
        <v>3.3999999999999998E-3</v>
      </c>
      <c r="R477" s="141">
        <f t="shared" si="52"/>
        <v>1.6999999999999998E-2</v>
      </c>
      <c r="S477" s="141">
        <v>0</v>
      </c>
      <c r="T477" s="142">
        <f t="shared" si="53"/>
        <v>0</v>
      </c>
      <c r="AR477" s="143" t="s">
        <v>175</v>
      </c>
      <c r="AT477" s="143" t="s">
        <v>258</v>
      </c>
      <c r="AU477" s="143" t="s">
        <v>89</v>
      </c>
      <c r="AY477" s="17" t="s">
        <v>127</v>
      </c>
      <c r="BE477" s="144">
        <f t="shared" si="54"/>
        <v>0</v>
      </c>
      <c r="BF477" s="144">
        <f t="shared" si="55"/>
        <v>0</v>
      </c>
      <c r="BG477" s="144">
        <f t="shared" si="56"/>
        <v>0</v>
      </c>
      <c r="BH477" s="144">
        <f t="shared" si="57"/>
        <v>0</v>
      </c>
      <c r="BI477" s="144">
        <f t="shared" si="58"/>
        <v>0</v>
      </c>
      <c r="BJ477" s="17" t="s">
        <v>87</v>
      </c>
      <c r="BK477" s="144">
        <f t="shared" si="59"/>
        <v>0</v>
      </c>
      <c r="BL477" s="17" t="s">
        <v>134</v>
      </c>
      <c r="BM477" s="143" t="s">
        <v>635</v>
      </c>
    </row>
    <row r="478" spans="2:65" s="1" customFormat="1" ht="37.9" customHeight="1">
      <c r="B478" s="32"/>
      <c r="C478" s="132" t="s">
        <v>636</v>
      </c>
      <c r="D478" s="132" t="s">
        <v>129</v>
      </c>
      <c r="E478" s="133" t="s">
        <v>637</v>
      </c>
      <c r="F478" s="134" t="s">
        <v>638</v>
      </c>
      <c r="G478" s="135" t="s">
        <v>138</v>
      </c>
      <c r="H478" s="136">
        <v>1</v>
      </c>
      <c r="I478" s="137"/>
      <c r="J478" s="138">
        <f t="shared" si="50"/>
        <v>0</v>
      </c>
      <c r="K478" s="134" t="s">
        <v>1</v>
      </c>
      <c r="L478" s="32"/>
      <c r="M478" s="139" t="s">
        <v>1</v>
      </c>
      <c r="N478" s="140" t="s">
        <v>45</v>
      </c>
      <c r="P478" s="141">
        <f t="shared" si="51"/>
        <v>0</v>
      </c>
      <c r="Q478" s="141">
        <v>0</v>
      </c>
      <c r="R478" s="141">
        <f t="shared" si="52"/>
        <v>0</v>
      </c>
      <c r="S478" s="141">
        <v>0</v>
      </c>
      <c r="T478" s="142">
        <f t="shared" si="53"/>
        <v>0</v>
      </c>
      <c r="AR478" s="143" t="s">
        <v>134</v>
      </c>
      <c r="AT478" s="143" t="s">
        <v>129</v>
      </c>
      <c r="AU478" s="143" t="s">
        <v>89</v>
      </c>
      <c r="AY478" s="17" t="s">
        <v>127</v>
      </c>
      <c r="BE478" s="144">
        <f t="shared" si="54"/>
        <v>0</v>
      </c>
      <c r="BF478" s="144">
        <f t="shared" si="55"/>
        <v>0</v>
      </c>
      <c r="BG478" s="144">
        <f t="shared" si="56"/>
        <v>0</v>
      </c>
      <c r="BH478" s="144">
        <f t="shared" si="57"/>
        <v>0</v>
      </c>
      <c r="BI478" s="144">
        <f t="shared" si="58"/>
        <v>0</v>
      </c>
      <c r="BJ478" s="17" t="s">
        <v>87</v>
      </c>
      <c r="BK478" s="144">
        <f t="shared" si="59"/>
        <v>0</v>
      </c>
      <c r="BL478" s="17" t="s">
        <v>134</v>
      </c>
      <c r="BM478" s="143" t="s">
        <v>639</v>
      </c>
    </row>
    <row r="479" spans="2:65" s="1" customFormat="1" ht="16.5" customHeight="1">
      <c r="B479" s="32"/>
      <c r="C479" s="176" t="s">
        <v>640</v>
      </c>
      <c r="D479" s="176" t="s">
        <v>258</v>
      </c>
      <c r="E479" s="177" t="s">
        <v>641</v>
      </c>
      <c r="F479" s="178" t="s">
        <v>642</v>
      </c>
      <c r="G479" s="179" t="s">
        <v>138</v>
      </c>
      <c r="H479" s="180">
        <v>1</v>
      </c>
      <c r="I479" s="181"/>
      <c r="J479" s="182">
        <f t="shared" si="50"/>
        <v>0</v>
      </c>
      <c r="K479" s="178" t="s">
        <v>1</v>
      </c>
      <c r="L479" s="183"/>
      <c r="M479" s="184" t="s">
        <v>1</v>
      </c>
      <c r="N479" s="185" t="s">
        <v>45</v>
      </c>
      <c r="P479" s="141">
        <f t="shared" si="51"/>
        <v>0</v>
      </c>
      <c r="Q479" s="141">
        <v>1.65E-3</v>
      </c>
      <c r="R479" s="141">
        <f t="shared" si="52"/>
        <v>1.65E-3</v>
      </c>
      <c r="S479" s="141">
        <v>0</v>
      </c>
      <c r="T479" s="142">
        <f t="shared" si="53"/>
        <v>0</v>
      </c>
      <c r="AR479" s="143" t="s">
        <v>175</v>
      </c>
      <c r="AT479" s="143" t="s">
        <v>258</v>
      </c>
      <c r="AU479" s="143" t="s">
        <v>89</v>
      </c>
      <c r="AY479" s="17" t="s">
        <v>127</v>
      </c>
      <c r="BE479" s="144">
        <f t="shared" si="54"/>
        <v>0</v>
      </c>
      <c r="BF479" s="144">
        <f t="shared" si="55"/>
        <v>0</v>
      </c>
      <c r="BG479" s="144">
        <f t="shared" si="56"/>
        <v>0</v>
      </c>
      <c r="BH479" s="144">
        <f t="shared" si="57"/>
        <v>0</v>
      </c>
      <c r="BI479" s="144">
        <f t="shared" si="58"/>
        <v>0</v>
      </c>
      <c r="BJ479" s="17" t="s">
        <v>87</v>
      </c>
      <c r="BK479" s="144">
        <f t="shared" si="59"/>
        <v>0</v>
      </c>
      <c r="BL479" s="17" t="s">
        <v>134</v>
      </c>
      <c r="BM479" s="143" t="s">
        <v>643</v>
      </c>
    </row>
    <row r="480" spans="2:65" s="1" customFormat="1" ht="49.15" customHeight="1">
      <c r="B480" s="32"/>
      <c r="C480" s="132" t="s">
        <v>644</v>
      </c>
      <c r="D480" s="132" t="s">
        <v>129</v>
      </c>
      <c r="E480" s="133" t="s">
        <v>645</v>
      </c>
      <c r="F480" s="134" t="s">
        <v>646</v>
      </c>
      <c r="G480" s="135" t="s">
        <v>138</v>
      </c>
      <c r="H480" s="136">
        <v>1</v>
      </c>
      <c r="I480" s="137"/>
      <c r="J480" s="138">
        <f t="shared" si="50"/>
        <v>0</v>
      </c>
      <c r="K480" s="134" t="s">
        <v>133</v>
      </c>
      <c r="L480" s="32"/>
      <c r="M480" s="139" t="s">
        <v>1</v>
      </c>
      <c r="N480" s="140" t="s">
        <v>45</v>
      </c>
      <c r="P480" s="141">
        <f t="shared" si="51"/>
        <v>0</v>
      </c>
      <c r="Q480" s="141">
        <v>1.6199999999999999E-3</v>
      </c>
      <c r="R480" s="141">
        <f t="shared" si="52"/>
        <v>1.6199999999999999E-3</v>
      </c>
      <c r="S480" s="141">
        <v>0</v>
      </c>
      <c r="T480" s="142">
        <f t="shared" si="53"/>
        <v>0</v>
      </c>
      <c r="AR480" s="143" t="s">
        <v>134</v>
      </c>
      <c r="AT480" s="143" t="s">
        <v>129</v>
      </c>
      <c r="AU480" s="143" t="s">
        <v>89</v>
      </c>
      <c r="AY480" s="17" t="s">
        <v>127</v>
      </c>
      <c r="BE480" s="144">
        <f t="shared" si="54"/>
        <v>0</v>
      </c>
      <c r="BF480" s="144">
        <f t="shared" si="55"/>
        <v>0</v>
      </c>
      <c r="BG480" s="144">
        <f t="shared" si="56"/>
        <v>0</v>
      </c>
      <c r="BH480" s="144">
        <f t="shared" si="57"/>
        <v>0</v>
      </c>
      <c r="BI480" s="144">
        <f t="shared" si="58"/>
        <v>0</v>
      </c>
      <c r="BJ480" s="17" t="s">
        <v>87</v>
      </c>
      <c r="BK480" s="144">
        <f t="shared" si="59"/>
        <v>0</v>
      </c>
      <c r="BL480" s="17" t="s">
        <v>134</v>
      </c>
      <c r="BM480" s="143" t="s">
        <v>647</v>
      </c>
    </row>
    <row r="481" spans="2:65" s="1" customFormat="1" ht="24.2" customHeight="1">
      <c r="B481" s="32"/>
      <c r="C481" s="176" t="s">
        <v>648</v>
      </c>
      <c r="D481" s="176" t="s">
        <v>258</v>
      </c>
      <c r="E481" s="177" t="s">
        <v>649</v>
      </c>
      <c r="F481" s="178" t="s">
        <v>650</v>
      </c>
      <c r="G481" s="179" t="s">
        <v>138</v>
      </c>
      <c r="H481" s="180">
        <v>1</v>
      </c>
      <c r="I481" s="181"/>
      <c r="J481" s="182">
        <f t="shared" si="50"/>
        <v>0</v>
      </c>
      <c r="K481" s="178" t="s">
        <v>133</v>
      </c>
      <c r="L481" s="183"/>
      <c r="M481" s="184" t="s">
        <v>1</v>
      </c>
      <c r="N481" s="185" t="s">
        <v>45</v>
      </c>
      <c r="P481" s="141">
        <f t="shared" si="51"/>
        <v>0</v>
      </c>
      <c r="Q481" s="141">
        <v>1.7999999999999999E-2</v>
      </c>
      <c r="R481" s="141">
        <f t="shared" si="52"/>
        <v>1.7999999999999999E-2</v>
      </c>
      <c r="S481" s="141">
        <v>0</v>
      </c>
      <c r="T481" s="142">
        <f t="shared" si="53"/>
        <v>0</v>
      </c>
      <c r="AR481" s="143" t="s">
        <v>175</v>
      </c>
      <c r="AT481" s="143" t="s">
        <v>258</v>
      </c>
      <c r="AU481" s="143" t="s">
        <v>89</v>
      </c>
      <c r="AY481" s="17" t="s">
        <v>127</v>
      </c>
      <c r="BE481" s="144">
        <f t="shared" si="54"/>
        <v>0</v>
      </c>
      <c r="BF481" s="144">
        <f t="shared" si="55"/>
        <v>0</v>
      </c>
      <c r="BG481" s="144">
        <f t="shared" si="56"/>
        <v>0</v>
      </c>
      <c r="BH481" s="144">
        <f t="shared" si="57"/>
        <v>0</v>
      </c>
      <c r="BI481" s="144">
        <f t="shared" si="58"/>
        <v>0</v>
      </c>
      <c r="BJ481" s="17" t="s">
        <v>87</v>
      </c>
      <c r="BK481" s="144">
        <f t="shared" si="59"/>
        <v>0</v>
      </c>
      <c r="BL481" s="17" t="s">
        <v>134</v>
      </c>
      <c r="BM481" s="143" t="s">
        <v>651</v>
      </c>
    </row>
    <row r="482" spans="2:65" s="1" customFormat="1" ht="24.2" customHeight="1">
      <c r="B482" s="32"/>
      <c r="C482" s="176" t="s">
        <v>652</v>
      </c>
      <c r="D482" s="176" t="s">
        <v>258</v>
      </c>
      <c r="E482" s="177" t="s">
        <v>653</v>
      </c>
      <c r="F482" s="178" t="s">
        <v>654</v>
      </c>
      <c r="G482" s="179" t="s">
        <v>138</v>
      </c>
      <c r="H482" s="180">
        <v>1</v>
      </c>
      <c r="I482" s="181"/>
      <c r="J482" s="182">
        <f t="shared" si="50"/>
        <v>0</v>
      </c>
      <c r="K482" s="178" t="s">
        <v>1</v>
      </c>
      <c r="L482" s="183"/>
      <c r="M482" s="184" t="s">
        <v>1</v>
      </c>
      <c r="N482" s="185" t="s">
        <v>45</v>
      </c>
      <c r="P482" s="141">
        <f t="shared" si="51"/>
        <v>0</v>
      </c>
      <c r="Q482" s="141">
        <v>6.7499999999999999E-3</v>
      </c>
      <c r="R482" s="141">
        <f t="shared" si="52"/>
        <v>6.7499999999999999E-3</v>
      </c>
      <c r="S482" s="141">
        <v>0</v>
      </c>
      <c r="T482" s="142">
        <f t="shared" si="53"/>
        <v>0</v>
      </c>
      <c r="AR482" s="143" t="s">
        <v>175</v>
      </c>
      <c r="AT482" s="143" t="s">
        <v>258</v>
      </c>
      <c r="AU482" s="143" t="s">
        <v>89</v>
      </c>
      <c r="AY482" s="17" t="s">
        <v>127</v>
      </c>
      <c r="BE482" s="144">
        <f t="shared" si="54"/>
        <v>0</v>
      </c>
      <c r="BF482" s="144">
        <f t="shared" si="55"/>
        <v>0</v>
      </c>
      <c r="BG482" s="144">
        <f t="shared" si="56"/>
        <v>0</v>
      </c>
      <c r="BH482" s="144">
        <f t="shared" si="57"/>
        <v>0</v>
      </c>
      <c r="BI482" s="144">
        <f t="shared" si="58"/>
        <v>0</v>
      </c>
      <c r="BJ482" s="17" t="s">
        <v>87</v>
      </c>
      <c r="BK482" s="144">
        <f t="shared" si="59"/>
        <v>0</v>
      </c>
      <c r="BL482" s="17" t="s">
        <v>134</v>
      </c>
      <c r="BM482" s="143" t="s">
        <v>655</v>
      </c>
    </row>
    <row r="483" spans="2:65" s="1" customFormat="1" ht="24.2" customHeight="1">
      <c r="B483" s="32"/>
      <c r="C483" s="132" t="s">
        <v>656</v>
      </c>
      <c r="D483" s="132" t="s">
        <v>129</v>
      </c>
      <c r="E483" s="133" t="s">
        <v>657</v>
      </c>
      <c r="F483" s="134" t="s">
        <v>658</v>
      </c>
      <c r="G483" s="135" t="s">
        <v>138</v>
      </c>
      <c r="H483" s="136">
        <v>1</v>
      </c>
      <c r="I483" s="137"/>
      <c r="J483" s="138">
        <f t="shared" si="50"/>
        <v>0</v>
      </c>
      <c r="K483" s="134" t="s">
        <v>133</v>
      </c>
      <c r="L483" s="32"/>
      <c r="M483" s="139" t="s">
        <v>1</v>
      </c>
      <c r="N483" s="140" t="s">
        <v>45</v>
      </c>
      <c r="P483" s="141">
        <f t="shared" si="51"/>
        <v>0</v>
      </c>
      <c r="Q483" s="141">
        <v>1.3600000000000001E-3</v>
      </c>
      <c r="R483" s="141">
        <f t="shared" si="52"/>
        <v>1.3600000000000001E-3</v>
      </c>
      <c r="S483" s="141">
        <v>0</v>
      </c>
      <c r="T483" s="142">
        <f t="shared" si="53"/>
        <v>0</v>
      </c>
      <c r="AR483" s="143" t="s">
        <v>134</v>
      </c>
      <c r="AT483" s="143" t="s">
        <v>129</v>
      </c>
      <c r="AU483" s="143" t="s">
        <v>89</v>
      </c>
      <c r="AY483" s="17" t="s">
        <v>127</v>
      </c>
      <c r="BE483" s="144">
        <f t="shared" si="54"/>
        <v>0</v>
      </c>
      <c r="BF483" s="144">
        <f t="shared" si="55"/>
        <v>0</v>
      </c>
      <c r="BG483" s="144">
        <f t="shared" si="56"/>
        <v>0</v>
      </c>
      <c r="BH483" s="144">
        <f t="shared" si="57"/>
        <v>0</v>
      </c>
      <c r="BI483" s="144">
        <f t="shared" si="58"/>
        <v>0</v>
      </c>
      <c r="BJ483" s="17" t="s">
        <v>87</v>
      </c>
      <c r="BK483" s="144">
        <f t="shared" si="59"/>
        <v>0</v>
      </c>
      <c r="BL483" s="17" t="s">
        <v>134</v>
      </c>
      <c r="BM483" s="143" t="s">
        <v>659</v>
      </c>
    </row>
    <row r="484" spans="2:65" s="1" customFormat="1" ht="24.2" customHeight="1">
      <c r="B484" s="32"/>
      <c r="C484" s="176" t="s">
        <v>660</v>
      </c>
      <c r="D484" s="176" t="s">
        <v>258</v>
      </c>
      <c r="E484" s="177" t="s">
        <v>661</v>
      </c>
      <c r="F484" s="178" t="s">
        <v>662</v>
      </c>
      <c r="G484" s="179" t="s">
        <v>138</v>
      </c>
      <c r="H484" s="180">
        <v>1</v>
      </c>
      <c r="I484" s="181"/>
      <c r="J484" s="182">
        <f t="shared" si="50"/>
        <v>0</v>
      </c>
      <c r="K484" s="178" t="s">
        <v>133</v>
      </c>
      <c r="L484" s="183"/>
      <c r="M484" s="184" t="s">
        <v>1</v>
      </c>
      <c r="N484" s="185" t="s">
        <v>45</v>
      </c>
      <c r="P484" s="141">
        <f t="shared" si="51"/>
        <v>0</v>
      </c>
      <c r="Q484" s="141">
        <v>4.2999999999999997E-2</v>
      </c>
      <c r="R484" s="141">
        <f t="shared" si="52"/>
        <v>4.2999999999999997E-2</v>
      </c>
      <c r="S484" s="141">
        <v>0</v>
      </c>
      <c r="T484" s="142">
        <f t="shared" si="53"/>
        <v>0</v>
      </c>
      <c r="AR484" s="143" t="s">
        <v>175</v>
      </c>
      <c r="AT484" s="143" t="s">
        <v>258</v>
      </c>
      <c r="AU484" s="143" t="s">
        <v>89</v>
      </c>
      <c r="AY484" s="17" t="s">
        <v>127</v>
      </c>
      <c r="BE484" s="144">
        <f t="shared" si="54"/>
        <v>0</v>
      </c>
      <c r="BF484" s="144">
        <f t="shared" si="55"/>
        <v>0</v>
      </c>
      <c r="BG484" s="144">
        <f t="shared" si="56"/>
        <v>0</v>
      </c>
      <c r="BH484" s="144">
        <f t="shared" si="57"/>
        <v>0</v>
      </c>
      <c r="BI484" s="144">
        <f t="shared" si="58"/>
        <v>0</v>
      </c>
      <c r="BJ484" s="17" t="s">
        <v>87</v>
      </c>
      <c r="BK484" s="144">
        <f t="shared" si="59"/>
        <v>0</v>
      </c>
      <c r="BL484" s="17" t="s">
        <v>134</v>
      </c>
      <c r="BM484" s="143" t="s">
        <v>663</v>
      </c>
    </row>
    <row r="485" spans="2:65" s="1" customFormat="1" ht="49.15" customHeight="1">
      <c r="B485" s="32"/>
      <c r="C485" s="132" t="s">
        <v>664</v>
      </c>
      <c r="D485" s="132" t="s">
        <v>129</v>
      </c>
      <c r="E485" s="133" t="s">
        <v>665</v>
      </c>
      <c r="F485" s="134" t="s">
        <v>666</v>
      </c>
      <c r="G485" s="135" t="s">
        <v>138</v>
      </c>
      <c r="H485" s="136">
        <v>3</v>
      </c>
      <c r="I485" s="137"/>
      <c r="J485" s="138">
        <f t="shared" si="50"/>
        <v>0</v>
      </c>
      <c r="K485" s="134" t="s">
        <v>133</v>
      </c>
      <c r="L485" s="32"/>
      <c r="M485" s="139" t="s">
        <v>1</v>
      </c>
      <c r="N485" s="140" t="s">
        <v>45</v>
      </c>
      <c r="P485" s="141">
        <f t="shared" si="51"/>
        <v>0</v>
      </c>
      <c r="Q485" s="141">
        <v>1.65E-3</v>
      </c>
      <c r="R485" s="141">
        <f t="shared" si="52"/>
        <v>4.9499999999999995E-3</v>
      </c>
      <c r="S485" s="141">
        <v>0</v>
      </c>
      <c r="T485" s="142">
        <f t="shared" si="53"/>
        <v>0</v>
      </c>
      <c r="AR485" s="143" t="s">
        <v>134</v>
      </c>
      <c r="AT485" s="143" t="s">
        <v>129</v>
      </c>
      <c r="AU485" s="143" t="s">
        <v>89</v>
      </c>
      <c r="AY485" s="17" t="s">
        <v>127</v>
      </c>
      <c r="BE485" s="144">
        <f t="shared" si="54"/>
        <v>0</v>
      </c>
      <c r="BF485" s="144">
        <f t="shared" si="55"/>
        <v>0</v>
      </c>
      <c r="BG485" s="144">
        <f t="shared" si="56"/>
        <v>0</v>
      </c>
      <c r="BH485" s="144">
        <f t="shared" si="57"/>
        <v>0</v>
      </c>
      <c r="BI485" s="144">
        <f t="shared" si="58"/>
        <v>0</v>
      </c>
      <c r="BJ485" s="17" t="s">
        <v>87</v>
      </c>
      <c r="BK485" s="144">
        <f t="shared" si="59"/>
        <v>0</v>
      </c>
      <c r="BL485" s="17" t="s">
        <v>134</v>
      </c>
      <c r="BM485" s="143" t="s">
        <v>667</v>
      </c>
    </row>
    <row r="486" spans="2:65" s="1" customFormat="1" ht="24.2" customHeight="1">
      <c r="B486" s="32"/>
      <c r="C486" s="176" t="s">
        <v>668</v>
      </c>
      <c r="D486" s="176" t="s">
        <v>258</v>
      </c>
      <c r="E486" s="177" t="s">
        <v>669</v>
      </c>
      <c r="F486" s="178" t="s">
        <v>670</v>
      </c>
      <c r="G486" s="179" t="s">
        <v>138</v>
      </c>
      <c r="H486" s="180">
        <v>3</v>
      </c>
      <c r="I486" s="181"/>
      <c r="J486" s="182">
        <f t="shared" si="50"/>
        <v>0</v>
      </c>
      <c r="K486" s="178" t="s">
        <v>133</v>
      </c>
      <c r="L486" s="183"/>
      <c r="M486" s="184" t="s">
        <v>1</v>
      </c>
      <c r="N486" s="185" t="s">
        <v>45</v>
      </c>
      <c r="P486" s="141">
        <f t="shared" si="51"/>
        <v>0</v>
      </c>
      <c r="Q486" s="141">
        <v>2.3E-2</v>
      </c>
      <c r="R486" s="141">
        <f t="shared" si="52"/>
        <v>6.9000000000000006E-2</v>
      </c>
      <c r="S486" s="141">
        <v>0</v>
      </c>
      <c r="T486" s="142">
        <f t="shared" si="53"/>
        <v>0</v>
      </c>
      <c r="AR486" s="143" t="s">
        <v>175</v>
      </c>
      <c r="AT486" s="143" t="s">
        <v>258</v>
      </c>
      <c r="AU486" s="143" t="s">
        <v>89</v>
      </c>
      <c r="AY486" s="17" t="s">
        <v>127</v>
      </c>
      <c r="BE486" s="144">
        <f t="shared" si="54"/>
        <v>0</v>
      </c>
      <c r="BF486" s="144">
        <f t="shared" si="55"/>
        <v>0</v>
      </c>
      <c r="BG486" s="144">
        <f t="shared" si="56"/>
        <v>0</v>
      </c>
      <c r="BH486" s="144">
        <f t="shared" si="57"/>
        <v>0</v>
      </c>
      <c r="BI486" s="144">
        <f t="shared" si="58"/>
        <v>0</v>
      </c>
      <c r="BJ486" s="17" t="s">
        <v>87</v>
      </c>
      <c r="BK486" s="144">
        <f t="shared" si="59"/>
        <v>0</v>
      </c>
      <c r="BL486" s="17" t="s">
        <v>134</v>
      </c>
      <c r="BM486" s="143" t="s">
        <v>671</v>
      </c>
    </row>
    <row r="487" spans="2:65" s="1" customFormat="1" ht="24.2" customHeight="1">
      <c r="B487" s="32"/>
      <c r="C487" s="176" t="s">
        <v>672</v>
      </c>
      <c r="D487" s="176" t="s">
        <v>258</v>
      </c>
      <c r="E487" s="177" t="s">
        <v>673</v>
      </c>
      <c r="F487" s="178" t="s">
        <v>674</v>
      </c>
      <c r="G487" s="179" t="s">
        <v>138</v>
      </c>
      <c r="H487" s="180">
        <v>3</v>
      </c>
      <c r="I487" s="181"/>
      <c r="J487" s="182">
        <f t="shared" si="50"/>
        <v>0</v>
      </c>
      <c r="K487" s="178" t="s">
        <v>1</v>
      </c>
      <c r="L487" s="183"/>
      <c r="M487" s="184" t="s">
        <v>1</v>
      </c>
      <c r="N487" s="185" t="s">
        <v>45</v>
      </c>
      <c r="P487" s="141">
        <f t="shared" si="51"/>
        <v>0</v>
      </c>
      <c r="Q487" s="141">
        <v>6.8199999999999997E-3</v>
      </c>
      <c r="R487" s="141">
        <f t="shared" si="52"/>
        <v>2.0459999999999999E-2</v>
      </c>
      <c r="S487" s="141">
        <v>0</v>
      </c>
      <c r="T487" s="142">
        <f t="shared" si="53"/>
        <v>0</v>
      </c>
      <c r="AR487" s="143" t="s">
        <v>175</v>
      </c>
      <c r="AT487" s="143" t="s">
        <v>258</v>
      </c>
      <c r="AU487" s="143" t="s">
        <v>89</v>
      </c>
      <c r="AY487" s="17" t="s">
        <v>127</v>
      </c>
      <c r="BE487" s="144">
        <f t="shared" si="54"/>
        <v>0</v>
      </c>
      <c r="BF487" s="144">
        <f t="shared" si="55"/>
        <v>0</v>
      </c>
      <c r="BG487" s="144">
        <f t="shared" si="56"/>
        <v>0</v>
      </c>
      <c r="BH487" s="144">
        <f t="shared" si="57"/>
        <v>0</v>
      </c>
      <c r="BI487" s="144">
        <f t="shared" si="58"/>
        <v>0</v>
      </c>
      <c r="BJ487" s="17" t="s">
        <v>87</v>
      </c>
      <c r="BK487" s="144">
        <f t="shared" si="59"/>
        <v>0</v>
      </c>
      <c r="BL487" s="17" t="s">
        <v>134</v>
      </c>
      <c r="BM487" s="143" t="s">
        <v>675</v>
      </c>
    </row>
    <row r="488" spans="2:65" s="1" customFormat="1" ht="37.9" customHeight="1">
      <c r="B488" s="32"/>
      <c r="C488" s="132" t="s">
        <v>676</v>
      </c>
      <c r="D488" s="132" t="s">
        <v>129</v>
      </c>
      <c r="E488" s="133" t="s">
        <v>677</v>
      </c>
      <c r="F488" s="134" t="s">
        <v>678</v>
      </c>
      <c r="G488" s="135" t="s">
        <v>138</v>
      </c>
      <c r="H488" s="136">
        <v>2</v>
      </c>
      <c r="I488" s="137"/>
      <c r="J488" s="138">
        <f t="shared" si="50"/>
        <v>0</v>
      </c>
      <c r="K488" s="134" t="s">
        <v>133</v>
      </c>
      <c r="L488" s="32"/>
      <c r="M488" s="139" t="s">
        <v>1</v>
      </c>
      <c r="N488" s="140" t="s">
        <v>45</v>
      </c>
      <c r="P488" s="141">
        <f t="shared" si="51"/>
        <v>0</v>
      </c>
      <c r="Q488" s="141">
        <v>1.7600000000000001E-3</v>
      </c>
      <c r="R488" s="141">
        <f t="shared" si="52"/>
        <v>3.5200000000000001E-3</v>
      </c>
      <c r="S488" s="141">
        <v>0</v>
      </c>
      <c r="T488" s="142">
        <f t="shared" si="53"/>
        <v>0</v>
      </c>
      <c r="AR488" s="143" t="s">
        <v>134</v>
      </c>
      <c r="AT488" s="143" t="s">
        <v>129</v>
      </c>
      <c r="AU488" s="143" t="s">
        <v>89</v>
      </c>
      <c r="AY488" s="17" t="s">
        <v>127</v>
      </c>
      <c r="BE488" s="144">
        <f t="shared" si="54"/>
        <v>0</v>
      </c>
      <c r="BF488" s="144">
        <f t="shared" si="55"/>
        <v>0</v>
      </c>
      <c r="BG488" s="144">
        <f t="shared" si="56"/>
        <v>0</v>
      </c>
      <c r="BH488" s="144">
        <f t="shared" si="57"/>
        <v>0</v>
      </c>
      <c r="BI488" s="144">
        <f t="shared" si="58"/>
        <v>0</v>
      </c>
      <c r="BJ488" s="17" t="s">
        <v>87</v>
      </c>
      <c r="BK488" s="144">
        <f t="shared" si="59"/>
        <v>0</v>
      </c>
      <c r="BL488" s="17" t="s">
        <v>134</v>
      </c>
      <c r="BM488" s="143" t="s">
        <v>679</v>
      </c>
    </row>
    <row r="489" spans="2:65" s="1" customFormat="1" ht="24.2" customHeight="1">
      <c r="B489" s="32"/>
      <c r="C489" s="176" t="s">
        <v>680</v>
      </c>
      <c r="D489" s="176" t="s">
        <v>258</v>
      </c>
      <c r="E489" s="177" t="s">
        <v>681</v>
      </c>
      <c r="F489" s="178" t="s">
        <v>682</v>
      </c>
      <c r="G489" s="179" t="s">
        <v>138</v>
      </c>
      <c r="H489" s="180">
        <v>2</v>
      </c>
      <c r="I489" s="181"/>
      <c r="J489" s="182">
        <f t="shared" si="50"/>
        <v>0</v>
      </c>
      <c r="K489" s="178" t="s">
        <v>133</v>
      </c>
      <c r="L489" s="183"/>
      <c r="M489" s="184" t="s">
        <v>1</v>
      </c>
      <c r="N489" s="185" t="s">
        <v>45</v>
      </c>
      <c r="P489" s="141">
        <f t="shared" si="51"/>
        <v>0</v>
      </c>
      <c r="Q489" s="141">
        <v>0.01</v>
      </c>
      <c r="R489" s="141">
        <f t="shared" si="52"/>
        <v>0.02</v>
      </c>
      <c r="S489" s="141">
        <v>0</v>
      </c>
      <c r="T489" s="142">
        <f t="shared" si="53"/>
        <v>0</v>
      </c>
      <c r="AR489" s="143" t="s">
        <v>175</v>
      </c>
      <c r="AT489" s="143" t="s">
        <v>258</v>
      </c>
      <c r="AU489" s="143" t="s">
        <v>89</v>
      </c>
      <c r="AY489" s="17" t="s">
        <v>127</v>
      </c>
      <c r="BE489" s="144">
        <f t="shared" si="54"/>
        <v>0</v>
      </c>
      <c r="BF489" s="144">
        <f t="shared" si="55"/>
        <v>0</v>
      </c>
      <c r="BG489" s="144">
        <f t="shared" si="56"/>
        <v>0</v>
      </c>
      <c r="BH489" s="144">
        <f t="shared" si="57"/>
        <v>0</v>
      </c>
      <c r="BI489" s="144">
        <f t="shared" si="58"/>
        <v>0</v>
      </c>
      <c r="BJ489" s="17" t="s">
        <v>87</v>
      </c>
      <c r="BK489" s="144">
        <f t="shared" si="59"/>
        <v>0</v>
      </c>
      <c r="BL489" s="17" t="s">
        <v>134</v>
      </c>
      <c r="BM489" s="143" t="s">
        <v>683</v>
      </c>
    </row>
    <row r="490" spans="2:65" s="1" customFormat="1" ht="21.75" customHeight="1">
      <c r="B490" s="32"/>
      <c r="C490" s="132" t="s">
        <v>684</v>
      </c>
      <c r="D490" s="132" t="s">
        <v>129</v>
      </c>
      <c r="E490" s="133" t="s">
        <v>685</v>
      </c>
      <c r="F490" s="134" t="s">
        <v>686</v>
      </c>
      <c r="G490" s="135" t="s">
        <v>202</v>
      </c>
      <c r="H490" s="136">
        <v>93</v>
      </c>
      <c r="I490" s="137"/>
      <c r="J490" s="138">
        <f t="shared" si="50"/>
        <v>0</v>
      </c>
      <c r="K490" s="134" t="s">
        <v>133</v>
      </c>
      <c r="L490" s="32"/>
      <c r="M490" s="139" t="s">
        <v>1</v>
      </c>
      <c r="N490" s="140" t="s">
        <v>45</v>
      </c>
      <c r="P490" s="141">
        <f t="shared" si="51"/>
        <v>0</v>
      </c>
      <c r="Q490" s="141">
        <v>0</v>
      </c>
      <c r="R490" s="141">
        <f t="shared" si="52"/>
        <v>0</v>
      </c>
      <c r="S490" s="141">
        <v>0</v>
      </c>
      <c r="T490" s="142">
        <f t="shared" si="53"/>
        <v>0</v>
      </c>
      <c r="AR490" s="143" t="s">
        <v>134</v>
      </c>
      <c r="AT490" s="143" t="s">
        <v>129</v>
      </c>
      <c r="AU490" s="143" t="s">
        <v>89</v>
      </c>
      <c r="AY490" s="17" t="s">
        <v>127</v>
      </c>
      <c r="BE490" s="144">
        <f t="shared" si="54"/>
        <v>0</v>
      </c>
      <c r="BF490" s="144">
        <f t="shared" si="55"/>
        <v>0</v>
      </c>
      <c r="BG490" s="144">
        <f t="shared" si="56"/>
        <v>0</v>
      </c>
      <c r="BH490" s="144">
        <f t="shared" si="57"/>
        <v>0</v>
      </c>
      <c r="BI490" s="144">
        <f t="shared" si="58"/>
        <v>0</v>
      </c>
      <c r="BJ490" s="17" t="s">
        <v>87</v>
      </c>
      <c r="BK490" s="144">
        <f t="shared" si="59"/>
        <v>0</v>
      </c>
      <c r="BL490" s="17" t="s">
        <v>134</v>
      </c>
      <c r="BM490" s="143" t="s">
        <v>687</v>
      </c>
    </row>
    <row r="491" spans="2:65" s="1" customFormat="1" ht="24.2" customHeight="1">
      <c r="B491" s="32"/>
      <c r="C491" s="132" t="s">
        <v>688</v>
      </c>
      <c r="D491" s="132" t="s">
        <v>129</v>
      </c>
      <c r="E491" s="133" t="s">
        <v>689</v>
      </c>
      <c r="F491" s="134" t="s">
        <v>690</v>
      </c>
      <c r="G491" s="135" t="s">
        <v>202</v>
      </c>
      <c r="H491" s="136">
        <v>93</v>
      </c>
      <c r="I491" s="137"/>
      <c r="J491" s="138">
        <f t="shared" si="50"/>
        <v>0</v>
      </c>
      <c r="K491" s="134" t="s">
        <v>133</v>
      </c>
      <c r="L491" s="32"/>
      <c r="M491" s="139" t="s">
        <v>1</v>
      </c>
      <c r="N491" s="140" t="s">
        <v>45</v>
      </c>
      <c r="P491" s="141">
        <f t="shared" si="51"/>
        <v>0</v>
      </c>
      <c r="Q491" s="141">
        <v>0</v>
      </c>
      <c r="R491" s="141">
        <f t="shared" si="52"/>
        <v>0</v>
      </c>
      <c r="S491" s="141">
        <v>0</v>
      </c>
      <c r="T491" s="142">
        <f t="shared" si="53"/>
        <v>0</v>
      </c>
      <c r="AR491" s="143" t="s">
        <v>134</v>
      </c>
      <c r="AT491" s="143" t="s">
        <v>129</v>
      </c>
      <c r="AU491" s="143" t="s">
        <v>89</v>
      </c>
      <c r="AY491" s="17" t="s">
        <v>127</v>
      </c>
      <c r="BE491" s="144">
        <f t="shared" si="54"/>
        <v>0</v>
      </c>
      <c r="BF491" s="144">
        <f t="shared" si="55"/>
        <v>0</v>
      </c>
      <c r="BG491" s="144">
        <f t="shared" si="56"/>
        <v>0</v>
      </c>
      <c r="BH491" s="144">
        <f t="shared" si="57"/>
        <v>0</v>
      </c>
      <c r="BI491" s="144">
        <f t="shared" si="58"/>
        <v>0</v>
      </c>
      <c r="BJ491" s="17" t="s">
        <v>87</v>
      </c>
      <c r="BK491" s="144">
        <f t="shared" si="59"/>
        <v>0</v>
      </c>
      <c r="BL491" s="17" t="s">
        <v>134</v>
      </c>
      <c r="BM491" s="143" t="s">
        <v>691</v>
      </c>
    </row>
    <row r="492" spans="2:65" s="1" customFormat="1" ht="24.2" customHeight="1">
      <c r="B492" s="32"/>
      <c r="C492" s="132" t="s">
        <v>692</v>
      </c>
      <c r="D492" s="132" t="s">
        <v>129</v>
      </c>
      <c r="E492" s="133" t="s">
        <v>693</v>
      </c>
      <c r="F492" s="134" t="s">
        <v>694</v>
      </c>
      <c r="G492" s="135" t="s">
        <v>138</v>
      </c>
      <c r="H492" s="136">
        <v>4</v>
      </c>
      <c r="I492" s="137"/>
      <c r="J492" s="138">
        <f t="shared" si="50"/>
        <v>0</v>
      </c>
      <c r="K492" s="134" t="s">
        <v>133</v>
      </c>
      <c r="L492" s="32"/>
      <c r="M492" s="139" t="s">
        <v>1</v>
      </c>
      <c r="N492" s="140" t="s">
        <v>45</v>
      </c>
      <c r="P492" s="141">
        <f t="shared" si="51"/>
        <v>0</v>
      </c>
      <c r="Q492" s="141">
        <v>0.45937</v>
      </c>
      <c r="R492" s="141">
        <f t="shared" si="52"/>
        <v>1.83748</v>
      </c>
      <c r="S492" s="141">
        <v>0</v>
      </c>
      <c r="T492" s="142">
        <f t="shared" si="53"/>
        <v>0</v>
      </c>
      <c r="AR492" s="143" t="s">
        <v>134</v>
      </c>
      <c r="AT492" s="143" t="s">
        <v>129</v>
      </c>
      <c r="AU492" s="143" t="s">
        <v>89</v>
      </c>
      <c r="AY492" s="17" t="s">
        <v>127</v>
      </c>
      <c r="BE492" s="144">
        <f t="shared" si="54"/>
        <v>0</v>
      </c>
      <c r="BF492" s="144">
        <f t="shared" si="55"/>
        <v>0</v>
      </c>
      <c r="BG492" s="144">
        <f t="shared" si="56"/>
        <v>0</v>
      </c>
      <c r="BH492" s="144">
        <f t="shared" si="57"/>
        <v>0</v>
      </c>
      <c r="BI492" s="144">
        <f t="shared" si="58"/>
        <v>0</v>
      </c>
      <c r="BJ492" s="17" t="s">
        <v>87</v>
      </c>
      <c r="BK492" s="144">
        <f t="shared" si="59"/>
        <v>0</v>
      </c>
      <c r="BL492" s="17" t="s">
        <v>134</v>
      </c>
      <c r="BM492" s="143" t="s">
        <v>695</v>
      </c>
    </row>
    <row r="493" spans="2:65" s="1" customFormat="1" ht="16.5" customHeight="1">
      <c r="B493" s="32"/>
      <c r="C493" s="132" t="s">
        <v>696</v>
      </c>
      <c r="D493" s="132" t="s">
        <v>129</v>
      </c>
      <c r="E493" s="133" t="s">
        <v>697</v>
      </c>
      <c r="F493" s="134" t="s">
        <v>698</v>
      </c>
      <c r="G493" s="135" t="s">
        <v>138</v>
      </c>
      <c r="H493" s="136">
        <v>5</v>
      </c>
      <c r="I493" s="137"/>
      <c r="J493" s="138">
        <f t="shared" si="50"/>
        <v>0</v>
      </c>
      <c r="K493" s="134" t="s">
        <v>133</v>
      </c>
      <c r="L493" s="32"/>
      <c r="M493" s="139" t="s">
        <v>1</v>
      </c>
      <c r="N493" s="140" t="s">
        <v>45</v>
      </c>
      <c r="P493" s="141">
        <f t="shared" si="51"/>
        <v>0</v>
      </c>
      <c r="Q493" s="141">
        <v>6.3829999999999998E-2</v>
      </c>
      <c r="R493" s="141">
        <f t="shared" si="52"/>
        <v>0.31914999999999999</v>
      </c>
      <c r="S493" s="141">
        <v>0</v>
      </c>
      <c r="T493" s="142">
        <f t="shared" si="53"/>
        <v>0</v>
      </c>
      <c r="AR493" s="143" t="s">
        <v>134</v>
      </c>
      <c r="AT493" s="143" t="s">
        <v>129</v>
      </c>
      <c r="AU493" s="143" t="s">
        <v>89</v>
      </c>
      <c r="AY493" s="17" t="s">
        <v>127</v>
      </c>
      <c r="BE493" s="144">
        <f t="shared" si="54"/>
        <v>0</v>
      </c>
      <c r="BF493" s="144">
        <f t="shared" si="55"/>
        <v>0</v>
      </c>
      <c r="BG493" s="144">
        <f t="shared" si="56"/>
        <v>0</v>
      </c>
      <c r="BH493" s="144">
        <f t="shared" si="57"/>
        <v>0</v>
      </c>
      <c r="BI493" s="144">
        <f t="shared" si="58"/>
        <v>0</v>
      </c>
      <c r="BJ493" s="17" t="s">
        <v>87</v>
      </c>
      <c r="BK493" s="144">
        <f t="shared" si="59"/>
        <v>0</v>
      </c>
      <c r="BL493" s="17" t="s">
        <v>134</v>
      </c>
      <c r="BM493" s="143" t="s">
        <v>699</v>
      </c>
    </row>
    <row r="494" spans="2:65" s="1" customFormat="1" ht="16.5" customHeight="1">
      <c r="B494" s="32"/>
      <c r="C494" s="176" t="s">
        <v>700</v>
      </c>
      <c r="D494" s="176" t="s">
        <v>258</v>
      </c>
      <c r="E494" s="177" t="s">
        <v>701</v>
      </c>
      <c r="F494" s="178" t="s">
        <v>702</v>
      </c>
      <c r="G494" s="179" t="s">
        <v>138</v>
      </c>
      <c r="H494" s="180">
        <v>5</v>
      </c>
      <c r="I494" s="181"/>
      <c r="J494" s="182">
        <f t="shared" si="50"/>
        <v>0</v>
      </c>
      <c r="K494" s="178" t="s">
        <v>133</v>
      </c>
      <c r="L494" s="183"/>
      <c r="M494" s="184" t="s">
        <v>1</v>
      </c>
      <c r="N494" s="185" t="s">
        <v>45</v>
      </c>
      <c r="P494" s="141">
        <f t="shared" si="51"/>
        <v>0</v>
      </c>
      <c r="Q494" s="141">
        <v>7.3000000000000001E-3</v>
      </c>
      <c r="R494" s="141">
        <f t="shared" si="52"/>
        <v>3.6499999999999998E-2</v>
      </c>
      <c r="S494" s="141">
        <v>0</v>
      </c>
      <c r="T494" s="142">
        <f t="shared" si="53"/>
        <v>0</v>
      </c>
      <c r="AR494" s="143" t="s">
        <v>175</v>
      </c>
      <c r="AT494" s="143" t="s">
        <v>258</v>
      </c>
      <c r="AU494" s="143" t="s">
        <v>89</v>
      </c>
      <c r="AY494" s="17" t="s">
        <v>127</v>
      </c>
      <c r="BE494" s="144">
        <f t="shared" si="54"/>
        <v>0</v>
      </c>
      <c r="BF494" s="144">
        <f t="shared" si="55"/>
        <v>0</v>
      </c>
      <c r="BG494" s="144">
        <f t="shared" si="56"/>
        <v>0</v>
      </c>
      <c r="BH494" s="144">
        <f t="shared" si="57"/>
        <v>0</v>
      </c>
      <c r="BI494" s="144">
        <f t="shared" si="58"/>
        <v>0</v>
      </c>
      <c r="BJ494" s="17" t="s">
        <v>87</v>
      </c>
      <c r="BK494" s="144">
        <f t="shared" si="59"/>
        <v>0</v>
      </c>
      <c r="BL494" s="17" t="s">
        <v>134</v>
      </c>
      <c r="BM494" s="143" t="s">
        <v>703</v>
      </c>
    </row>
    <row r="495" spans="2:65" s="1" customFormat="1" ht="24.2" customHeight="1">
      <c r="B495" s="32"/>
      <c r="C495" s="176" t="s">
        <v>704</v>
      </c>
      <c r="D495" s="176" t="s">
        <v>258</v>
      </c>
      <c r="E495" s="177" t="s">
        <v>705</v>
      </c>
      <c r="F495" s="178" t="s">
        <v>706</v>
      </c>
      <c r="G495" s="179" t="s">
        <v>138</v>
      </c>
      <c r="H495" s="180">
        <v>5</v>
      </c>
      <c r="I495" s="181"/>
      <c r="J495" s="182">
        <f t="shared" si="50"/>
        <v>0</v>
      </c>
      <c r="K495" s="178" t="s">
        <v>133</v>
      </c>
      <c r="L495" s="183"/>
      <c r="M495" s="184" t="s">
        <v>1</v>
      </c>
      <c r="N495" s="185" t="s">
        <v>45</v>
      </c>
      <c r="P495" s="141">
        <f t="shared" si="51"/>
        <v>0</v>
      </c>
      <c r="Q495" s="141">
        <v>2.9999999999999997E-4</v>
      </c>
      <c r="R495" s="141">
        <f t="shared" si="52"/>
        <v>1.4999999999999998E-3</v>
      </c>
      <c r="S495" s="141">
        <v>0</v>
      </c>
      <c r="T495" s="142">
        <f t="shared" si="53"/>
        <v>0</v>
      </c>
      <c r="AR495" s="143" t="s">
        <v>175</v>
      </c>
      <c r="AT495" s="143" t="s">
        <v>258</v>
      </c>
      <c r="AU495" s="143" t="s">
        <v>89</v>
      </c>
      <c r="AY495" s="17" t="s">
        <v>127</v>
      </c>
      <c r="BE495" s="144">
        <f t="shared" si="54"/>
        <v>0</v>
      </c>
      <c r="BF495" s="144">
        <f t="shared" si="55"/>
        <v>0</v>
      </c>
      <c r="BG495" s="144">
        <f t="shared" si="56"/>
        <v>0</v>
      </c>
      <c r="BH495" s="144">
        <f t="shared" si="57"/>
        <v>0</v>
      </c>
      <c r="BI495" s="144">
        <f t="shared" si="58"/>
        <v>0</v>
      </c>
      <c r="BJ495" s="17" t="s">
        <v>87</v>
      </c>
      <c r="BK495" s="144">
        <f t="shared" si="59"/>
        <v>0</v>
      </c>
      <c r="BL495" s="17" t="s">
        <v>134</v>
      </c>
      <c r="BM495" s="143" t="s">
        <v>707</v>
      </c>
    </row>
    <row r="496" spans="2:65" s="1" customFormat="1" ht="16.5" customHeight="1">
      <c r="B496" s="32"/>
      <c r="C496" s="132" t="s">
        <v>708</v>
      </c>
      <c r="D496" s="132" t="s">
        <v>129</v>
      </c>
      <c r="E496" s="133" t="s">
        <v>709</v>
      </c>
      <c r="F496" s="134" t="s">
        <v>710</v>
      </c>
      <c r="G496" s="135" t="s">
        <v>138</v>
      </c>
      <c r="H496" s="136">
        <v>4</v>
      </c>
      <c r="I496" s="137"/>
      <c r="J496" s="138">
        <f t="shared" si="50"/>
        <v>0</v>
      </c>
      <c r="K496" s="134" t="s">
        <v>133</v>
      </c>
      <c r="L496" s="32"/>
      <c r="M496" s="139" t="s">
        <v>1</v>
      </c>
      <c r="N496" s="140" t="s">
        <v>45</v>
      </c>
      <c r="P496" s="141">
        <f t="shared" si="51"/>
        <v>0</v>
      </c>
      <c r="Q496" s="141">
        <v>0.12303</v>
      </c>
      <c r="R496" s="141">
        <f t="shared" si="52"/>
        <v>0.49212</v>
      </c>
      <c r="S496" s="141">
        <v>0</v>
      </c>
      <c r="T496" s="142">
        <f t="shared" si="53"/>
        <v>0</v>
      </c>
      <c r="AR496" s="143" t="s">
        <v>134</v>
      </c>
      <c r="AT496" s="143" t="s">
        <v>129</v>
      </c>
      <c r="AU496" s="143" t="s">
        <v>89</v>
      </c>
      <c r="AY496" s="17" t="s">
        <v>127</v>
      </c>
      <c r="BE496" s="144">
        <f t="shared" si="54"/>
        <v>0</v>
      </c>
      <c r="BF496" s="144">
        <f t="shared" si="55"/>
        <v>0</v>
      </c>
      <c r="BG496" s="144">
        <f t="shared" si="56"/>
        <v>0</v>
      </c>
      <c r="BH496" s="144">
        <f t="shared" si="57"/>
        <v>0</v>
      </c>
      <c r="BI496" s="144">
        <f t="shared" si="58"/>
        <v>0</v>
      </c>
      <c r="BJ496" s="17" t="s">
        <v>87</v>
      </c>
      <c r="BK496" s="144">
        <f t="shared" si="59"/>
        <v>0</v>
      </c>
      <c r="BL496" s="17" t="s">
        <v>134</v>
      </c>
      <c r="BM496" s="143" t="s">
        <v>711</v>
      </c>
    </row>
    <row r="497" spans="2:65" s="1" customFormat="1" ht="24.2" customHeight="1">
      <c r="B497" s="32"/>
      <c r="C497" s="176" t="s">
        <v>712</v>
      </c>
      <c r="D497" s="176" t="s">
        <v>258</v>
      </c>
      <c r="E497" s="177" t="s">
        <v>713</v>
      </c>
      <c r="F497" s="178" t="s">
        <v>714</v>
      </c>
      <c r="G497" s="179" t="s">
        <v>138</v>
      </c>
      <c r="H497" s="180">
        <v>4</v>
      </c>
      <c r="I497" s="181"/>
      <c r="J497" s="182">
        <f t="shared" si="50"/>
        <v>0</v>
      </c>
      <c r="K497" s="178" t="s">
        <v>1</v>
      </c>
      <c r="L497" s="183"/>
      <c r="M497" s="184" t="s">
        <v>1</v>
      </c>
      <c r="N497" s="185" t="s">
        <v>45</v>
      </c>
      <c r="P497" s="141">
        <f t="shared" si="51"/>
        <v>0</v>
      </c>
      <c r="Q497" s="141">
        <v>1.3299999999999999E-2</v>
      </c>
      <c r="R497" s="141">
        <f t="shared" si="52"/>
        <v>5.3199999999999997E-2</v>
      </c>
      <c r="S497" s="141">
        <v>0</v>
      </c>
      <c r="T497" s="142">
        <f t="shared" si="53"/>
        <v>0</v>
      </c>
      <c r="AR497" s="143" t="s">
        <v>175</v>
      </c>
      <c r="AT497" s="143" t="s">
        <v>258</v>
      </c>
      <c r="AU497" s="143" t="s">
        <v>89</v>
      </c>
      <c r="AY497" s="17" t="s">
        <v>127</v>
      </c>
      <c r="BE497" s="144">
        <f t="shared" si="54"/>
        <v>0</v>
      </c>
      <c r="BF497" s="144">
        <f t="shared" si="55"/>
        <v>0</v>
      </c>
      <c r="BG497" s="144">
        <f t="shared" si="56"/>
        <v>0</v>
      </c>
      <c r="BH497" s="144">
        <f t="shared" si="57"/>
        <v>0</v>
      </c>
      <c r="BI497" s="144">
        <f t="shared" si="58"/>
        <v>0</v>
      </c>
      <c r="BJ497" s="17" t="s">
        <v>87</v>
      </c>
      <c r="BK497" s="144">
        <f t="shared" si="59"/>
        <v>0</v>
      </c>
      <c r="BL497" s="17" t="s">
        <v>134</v>
      </c>
      <c r="BM497" s="143" t="s">
        <v>715</v>
      </c>
    </row>
    <row r="498" spans="2:65" s="1" customFormat="1" ht="24.2" customHeight="1">
      <c r="B498" s="32"/>
      <c r="C498" s="176" t="s">
        <v>716</v>
      </c>
      <c r="D498" s="176" t="s">
        <v>258</v>
      </c>
      <c r="E498" s="177" t="s">
        <v>717</v>
      </c>
      <c r="F498" s="178" t="s">
        <v>718</v>
      </c>
      <c r="G498" s="179" t="s">
        <v>138</v>
      </c>
      <c r="H498" s="180">
        <v>4</v>
      </c>
      <c r="I498" s="181"/>
      <c r="J498" s="182">
        <f t="shared" si="50"/>
        <v>0</v>
      </c>
      <c r="K498" s="178" t="s">
        <v>133</v>
      </c>
      <c r="L498" s="183"/>
      <c r="M498" s="184" t="s">
        <v>1</v>
      </c>
      <c r="N498" s="185" t="s">
        <v>45</v>
      </c>
      <c r="P498" s="141">
        <f t="shared" si="51"/>
        <v>0</v>
      </c>
      <c r="Q498" s="141">
        <v>2.9999999999999997E-4</v>
      </c>
      <c r="R498" s="141">
        <f t="shared" si="52"/>
        <v>1.1999999999999999E-3</v>
      </c>
      <c r="S498" s="141">
        <v>0</v>
      </c>
      <c r="T498" s="142">
        <f t="shared" si="53"/>
        <v>0</v>
      </c>
      <c r="AR498" s="143" t="s">
        <v>175</v>
      </c>
      <c r="AT498" s="143" t="s">
        <v>258</v>
      </c>
      <c r="AU498" s="143" t="s">
        <v>89</v>
      </c>
      <c r="AY498" s="17" t="s">
        <v>127</v>
      </c>
      <c r="BE498" s="144">
        <f t="shared" si="54"/>
        <v>0</v>
      </c>
      <c r="BF498" s="144">
        <f t="shared" si="55"/>
        <v>0</v>
      </c>
      <c r="BG498" s="144">
        <f t="shared" si="56"/>
        <v>0</v>
      </c>
      <c r="BH498" s="144">
        <f t="shared" si="57"/>
        <v>0</v>
      </c>
      <c r="BI498" s="144">
        <f t="shared" si="58"/>
        <v>0</v>
      </c>
      <c r="BJ498" s="17" t="s">
        <v>87</v>
      </c>
      <c r="BK498" s="144">
        <f t="shared" si="59"/>
        <v>0</v>
      </c>
      <c r="BL498" s="17" t="s">
        <v>134</v>
      </c>
      <c r="BM498" s="143" t="s">
        <v>719</v>
      </c>
    </row>
    <row r="499" spans="2:65" s="1" customFormat="1" ht="16.5" customHeight="1">
      <c r="B499" s="32"/>
      <c r="C499" s="132" t="s">
        <v>720</v>
      </c>
      <c r="D499" s="132" t="s">
        <v>129</v>
      </c>
      <c r="E499" s="133" t="s">
        <v>721</v>
      </c>
      <c r="F499" s="134" t="s">
        <v>722</v>
      </c>
      <c r="G499" s="135" t="s">
        <v>138</v>
      </c>
      <c r="H499" s="136">
        <v>1</v>
      </c>
      <c r="I499" s="137"/>
      <c r="J499" s="138">
        <f t="shared" si="50"/>
        <v>0</v>
      </c>
      <c r="K499" s="134" t="s">
        <v>133</v>
      </c>
      <c r="L499" s="32"/>
      <c r="M499" s="139" t="s">
        <v>1</v>
      </c>
      <c r="N499" s="140" t="s">
        <v>45</v>
      </c>
      <c r="P499" s="141">
        <f t="shared" si="51"/>
        <v>0</v>
      </c>
      <c r="Q499" s="141">
        <v>0.32906000000000002</v>
      </c>
      <c r="R499" s="141">
        <f t="shared" si="52"/>
        <v>0.32906000000000002</v>
      </c>
      <c r="S499" s="141">
        <v>0</v>
      </c>
      <c r="T499" s="142">
        <f t="shared" si="53"/>
        <v>0</v>
      </c>
      <c r="AR499" s="143" t="s">
        <v>134</v>
      </c>
      <c r="AT499" s="143" t="s">
        <v>129</v>
      </c>
      <c r="AU499" s="143" t="s">
        <v>89</v>
      </c>
      <c r="AY499" s="17" t="s">
        <v>127</v>
      </c>
      <c r="BE499" s="144">
        <f t="shared" si="54"/>
        <v>0</v>
      </c>
      <c r="BF499" s="144">
        <f t="shared" si="55"/>
        <v>0</v>
      </c>
      <c r="BG499" s="144">
        <f t="shared" si="56"/>
        <v>0</v>
      </c>
      <c r="BH499" s="144">
        <f t="shared" si="57"/>
        <v>0</v>
      </c>
      <c r="BI499" s="144">
        <f t="shared" si="58"/>
        <v>0</v>
      </c>
      <c r="BJ499" s="17" t="s">
        <v>87</v>
      </c>
      <c r="BK499" s="144">
        <f t="shared" si="59"/>
        <v>0</v>
      </c>
      <c r="BL499" s="17" t="s">
        <v>134</v>
      </c>
      <c r="BM499" s="143" t="s">
        <v>723</v>
      </c>
    </row>
    <row r="500" spans="2:65" s="1" customFormat="1" ht="21.75" customHeight="1">
      <c r="B500" s="32"/>
      <c r="C500" s="176" t="s">
        <v>724</v>
      </c>
      <c r="D500" s="176" t="s">
        <v>258</v>
      </c>
      <c r="E500" s="177" t="s">
        <v>725</v>
      </c>
      <c r="F500" s="178" t="s">
        <v>726</v>
      </c>
      <c r="G500" s="179" t="s">
        <v>138</v>
      </c>
      <c r="H500" s="180">
        <v>1</v>
      </c>
      <c r="I500" s="181"/>
      <c r="J500" s="182">
        <f t="shared" si="50"/>
        <v>0</v>
      </c>
      <c r="K500" s="178" t="s">
        <v>1</v>
      </c>
      <c r="L500" s="183"/>
      <c r="M500" s="184" t="s">
        <v>1</v>
      </c>
      <c r="N500" s="185" t="s">
        <v>45</v>
      </c>
      <c r="P500" s="141">
        <f t="shared" si="51"/>
        <v>0</v>
      </c>
      <c r="Q500" s="141">
        <v>2.9499999999999998E-2</v>
      </c>
      <c r="R500" s="141">
        <f t="shared" si="52"/>
        <v>2.9499999999999998E-2</v>
      </c>
      <c r="S500" s="141">
        <v>0</v>
      </c>
      <c r="T500" s="142">
        <f t="shared" si="53"/>
        <v>0</v>
      </c>
      <c r="AR500" s="143" t="s">
        <v>175</v>
      </c>
      <c r="AT500" s="143" t="s">
        <v>258</v>
      </c>
      <c r="AU500" s="143" t="s">
        <v>89</v>
      </c>
      <c r="AY500" s="17" t="s">
        <v>127</v>
      </c>
      <c r="BE500" s="144">
        <f t="shared" si="54"/>
        <v>0</v>
      </c>
      <c r="BF500" s="144">
        <f t="shared" si="55"/>
        <v>0</v>
      </c>
      <c r="BG500" s="144">
        <f t="shared" si="56"/>
        <v>0</v>
      </c>
      <c r="BH500" s="144">
        <f t="shared" si="57"/>
        <v>0</v>
      </c>
      <c r="BI500" s="144">
        <f t="shared" si="58"/>
        <v>0</v>
      </c>
      <c r="BJ500" s="17" t="s">
        <v>87</v>
      </c>
      <c r="BK500" s="144">
        <f t="shared" si="59"/>
        <v>0</v>
      </c>
      <c r="BL500" s="17" t="s">
        <v>134</v>
      </c>
      <c r="BM500" s="143" t="s">
        <v>727</v>
      </c>
    </row>
    <row r="501" spans="2:65" s="1" customFormat="1" ht="24.2" customHeight="1">
      <c r="B501" s="32"/>
      <c r="C501" s="176" t="s">
        <v>728</v>
      </c>
      <c r="D501" s="176" t="s">
        <v>258</v>
      </c>
      <c r="E501" s="177" t="s">
        <v>729</v>
      </c>
      <c r="F501" s="178" t="s">
        <v>730</v>
      </c>
      <c r="G501" s="179" t="s">
        <v>138</v>
      </c>
      <c r="H501" s="180">
        <v>1</v>
      </c>
      <c r="I501" s="181"/>
      <c r="J501" s="182">
        <f t="shared" si="50"/>
        <v>0</v>
      </c>
      <c r="K501" s="178" t="s">
        <v>133</v>
      </c>
      <c r="L501" s="183"/>
      <c r="M501" s="184" t="s">
        <v>1</v>
      </c>
      <c r="N501" s="185" t="s">
        <v>45</v>
      </c>
      <c r="P501" s="141">
        <f t="shared" si="51"/>
        <v>0</v>
      </c>
      <c r="Q501" s="141">
        <v>2.5000000000000001E-3</v>
      </c>
      <c r="R501" s="141">
        <f t="shared" si="52"/>
        <v>2.5000000000000001E-3</v>
      </c>
      <c r="S501" s="141">
        <v>0</v>
      </c>
      <c r="T501" s="142">
        <f t="shared" si="53"/>
        <v>0</v>
      </c>
      <c r="AR501" s="143" t="s">
        <v>175</v>
      </c>
      <c r="AT501" s="143" t="s">
        <v>258</v>
      </c>
      <c r="AU501" s="143" t="s">
        <v>89</v>
      </c>
      <c r="AY501" s="17" t="s">
        <v>127</v>
      </c>
      <c r="BE501" s="144">
        <f t="shared" si="54"/>
        <v>0</v>
      </c>
      <c r="BF501" s="144">
        <f t="shared" si="55"/>
        <v>0</v>
      </c>
      <c r="BG501" s="144">
        <f t="shared" si="56"/>
        <v>0</v>
      </c>
      <c r="BH501" s="144">
        <f t="shared" si="57"/>
        <v>0</v>
      </c>
      <c r="BI501" s="144">
        <f t="shared" si="58"/>
        <v>0</v>
      </c>
      <c r="BJ501" s="17" t="s">
        <v>87</v>
      </c>
      <c r="BK501" s="144">
        <f t="shared" si="59"/>
        <v>0</v>
      </c>
      <c r="BL501" s="17" t="s">
        <v>134</v>
      </c>
      <c r="BM501" s="143" t="s">
        <v>731</v>
      </c>
    </row>
    <row r="502" spans="2:65" s="1" customFormat="1" ht="33" customHeight="1">
      <c r="B502" s="32"/>
      <c r="C502" s="132" t="s">
        <v>732</v>
      </c>
      <c r="D502" s="132" t="s">
        <v>129</v>
      </c>
      <c r="E502" s="133" t="s">
        <v>733</v>
      </c>
      <c r="F502" s="134" t="s">
        <v>734</v>
      </c>
      <c r="G502" s="135" t="s">
        <v>138</v>
      </c>
      <c r="H502" s="136">
        <v>1</v>
      </c>
      <c r="I502" s="137"/>
      <c r="J502" s="138">
        <f t="shared" si="50"/>
        <v>0</v>
      </c>
      <c r="K502" s="134" t="s">
        <v>133</v>
      </c>
      <c r="L502" s="32"/>
      <c r="M502" s="139" t="s">
        <v>1</v>
      </c>
      <c r="N502" s="140" t="s">
        <v>45</v>
      </c>
      <c r="P502" s="141">
        <f t="shared" si="51"/>
        <v>0</v>
      </c>
      <c r="Q502" s="141">
        <v>1.6000000000000001E-4</v>
      </c>
      <c r="R502" s="141">
        <f t="shared" si="52"/>
        <v>1.6000000000000001E-4</v>
      </c>
      <c r="S502" s="141">
        <v>0</v>
      </c>
      <c r="T502" s="142">
        <f t="shared" si="53"/>
        <v>0</v>
      </c>
      <c r="AR502" s="143" t="s">
        <v>134</v>
      </c>
      <c r="AT502" s="143" t="s">
        <v>129</v>
      </c>
      <c r="AU502" s="143" t="s">
        <v>89</v>
      </c>
      <c r="AY502" s="17" t="s">
        <v>127</v>
      </c>
      <c r="BE502" s="144">
        <f t="shared" si="54"/>
        <v>0</v>
      </c>
      <c r="BF502" s="144">
        <f t="shared" si="55"/>
        <v>0</v>
      </c>
      <c r="BG502" s="144">
        <f t="shared" si="56"/>
        <v>0</v>
      </c>
      <c r="BH502" s="144">
        <f t="shared" si="57"/>
        <v>0</v>
      </c>
      <c r="BI502" s="144">
        <f t="shared" si="58"/>
        <v>0</v>
      </c>
      <c r="BJ502" s="17" t="s">
        <v>87</v>
      </c>
      <c r="BK502" s="144">
        <f t="shared" si="59"/>
        <v>0</v>
      </c>
      <c r="BL502" s="17" t="s">
        <v>134</v>
      </c>
      <c r="BM502" s="143" t="s">
        <v>735</v>
      </c>
    </row>
    <row r="503" spans="2:65" s="1" customFormat="1" ht="24.2" customHeight="1">
      <c r="B503" s="32"/>
      <c r="C503" s="176" t="s">
        <v>736</v>
      </c>
      <c r="D503" s="176" t="s">
        <v>258</v>
      </c>
      <c r="E503" s="177" t="s">
        <v>737</v>
      </c>
      <c r="F503" s="178" t="s">
        <v>738</v>
      </c>
      <c r="G503" s="179" t="s">
        <v>202</v>
      </c>
      <c r="H503" s="180">
        <v>2</v>
      </c>
      <c r="I503" s="181"/>
      <c r="J503" s="182">
        <f t="shared" si="50"/>
        <v>0</v>
      </c>
      <c r="K503" s="178" t="s">
        <v>133</v>
      </c>
      <c r="L503" s="183"/>
      <c r="M503" s="184" t="s">
        <v>1</v>
      </c>
      <c r="N503" s="185" t="s">
        <v>45</v>
      </c>
      <c r="P503" s="141">
        <f t="shared" si="51"/>
        <v>0</v>
      </c>
      <c r="Q503" s="141">
        <v>2.9299999999999999E-3</v>
      </c>
      <c r="R503" s="141">
        <f t="shared" si="52"/>
        <v>5.8599999999999998E-3</v>
      </c>
      <c r="S503" s="141">
        <v>0</v>
      </c>
      <c r="T503" s="142">
        <f t="shared" si="53"/>
        <v>0</v>
      </c>
      <c r="AR503" s="143" t="s">
        <v>175</v>
      </c>
      <c r="AT503" s="143" t="s">
        <v>258</v>
      </c>
      <c r="AU503" s="143" t="s">
        <v>89</v>
      </c>
      <c r="AY503" s="17" t="s">
        <v>127</v>
      </c>
      <c r="BE503" s="144">
        <f t="shared" si="54"/>
        <v>0</v>
      </c>
      <c r="BF503" s="144">
        <f t="shared" si="55"/>
        <v>0</v>
      </c>
      <c r="BG503" s="144">
        <f t="shared" si="56"/>
        <v>0</v>
      </c>
      <c r="BH503" s="144">
        <f t="shared" si="57"/>
        <v>0</v>
      </c>
      <c r="BI503" s="144">
        <f t="shared" si="58"/>
        <v>0</v>
      </c>
      <c r="BJ503" s="17" t="s">
        <v>87</v>
      </c>
      <c r="BK503" s="144">
        <f t="shared" si="59"/>
        <v>0</v>
      </c>
      <c r="BL503" s="17" t="s">
        <v>134</v>
      </c>
      <c r="BM503" s="143" t="s">
        <v>739</v>
      </c>
    </row>
    <row r="504" spans="2:65" s="13" customFormat="1">
      <c r="B504" s="152"/>
      <c r="D504" s="146" t="s">
        <v>147</v>
      </c>
      <c r="E504" s="153" t="s">
        <v>1</v>
      </c>
      <c r="F504" s="154" t="s">
        <v>740</v>
      </c>
      <c r="H504" s="155">
        <v>2</v>
      </c>
      <c r="I504" s="156"/>
      <c r="L504" s="152"/>
      <c r="M504" s="157"/>
      <c r="T504" s="158"/>
      <c r="AT504" s="153" t="s">
        <v>147</v>
      </c>
      <c r="AU504" s="153" t="s">
        <v>89</v>
      </c>
      <c r="AV504" s="13" t="s">
        <v>89</v>
      </c>
      <c r="AW504" s="13" t="s">
        <v>36</v>
      </c>
      <c r="AX504" s="13" t="s">
        <v>87</v>
      </c>
      <c r="AY504" s="153" t="s">
        <v>127</v>
      </c>
    </row>
    <row r="505" spans="2:65" s="1" customFormat="1" ht="16.5" customHeight="1">
      <c r="B505" s="32"/>
      <c r="C505" s="176" t="s">
        <v>741</v>
      </c>
      <c r="D505" s="176" t="s">
        <v>258</v>
      </c>
      <c r="E505" s="177" t="s">
        <v>742</v>
      </c>
      <c r="F505" s="178" t="s">
        <v>743</v>
      </c>
      <c r="G505" s="179" t="s">
        <v>138</v>
      </c>
      <c r="H505" s="180">
        <v>1</v>
      </c>
      <c r="I505" s="181"/>
      <c r="J505" s="182">
        <f>ROUND(I505*H505,2)</f>
        <v>0</v>
      </c>
      <c r="K505" s="178" t="s">
        <v>133</v>
      </c>
      <c r="L505" s="183"/>
      <c r="M505" s="184" t="s">
        <v>1</v>
      </c>
      <c r="N505" s="185" t="s">
        <v>45</v>
      </c>
      <c r="P505" s="141">
        <f>O505*H505</f>
        <v>0</v>
      </c>
      <c r="Q505" s="141">
        <v>0.10100000000000001</v>
      </c>
      <c r="R505" s="141">
        <f>Q505*H505</f>
        <v>0.10100000000000001</v>
      </c>
      <c r="S505" s="141">
        <v>0</v>
      </c>
      <c r="T505" s="142">
        <f>S505*H505</f>
        <v>0</v>
      </c>
      <c r="AR505" s="143" t="s">
        <v>175</v>
      </c>
      <c r="AT505" s="143" t="s">
        <v>258</v>
      </c>
      <c r="AU505" s="143" t="s">
        <v>89</v>
      </c>
      <c r="AY505" s="17" t="s">
        <v>127</v>
      </c>
      <c r="BE505" s="144">
        <f>IF(N505="základní",J505,0)</f>
        <v>0</v>
      </c>
      <c r="BF505" s="144">
        <f>IF(N505="snížená",J505,0)</f>
        <v>0</v>
      </c>
      <c r="BG505" s="144">
        <f>IF(N505="zákl. přenesená",J505,0)</f>
        <v>0</v>
      </c>
      <c r="BH505" s="144">
        <f>IF(N505="sníž. přenesená",J505,0)</f>
        <v>0</v>
      </c>
      <c r="BI505" s="144">
        <f>IF(N505="nulová",J505,0)</f>
        <v>0</v>
      </c>
      <c r="BJ505" s="17" t="s">
        <v>87</v>
      </c>
      <c r="BK505" s="144">
        <f>ROUND(I505*H505,2)</f>
        <v>0</v>
      </c>
      <c r="BL505" s="17" t="s">
        <v>134</v>
      </c>
      <c r="BM505" s="143" t="s">
        <v>744</v>
      </c>
    </row>
    <row r="506" spans="2:65" s="1" customFormat="1" ht="16.5" customHeight="1">
      <c r="B506" s="32"/>
      <c r="C506" s="132" t="s">
        <v>745</v>
      </c>
      <c r="D506" s="132" t="s">
        <v>129</v>
      </c>
      <c r="E506" s="133" t="s">
        <v>746</v>
      </c>
      <c r="F506" s="134" t="s">
        <v>747</v>
      </c>
      <c r="G506" s="135" t="s">
        <v>202</v>
      </c>
      <c r="H506" s="136">
        <v>93</v>
      </c>
      <c r="I506" s="137"/>
      <c r="J506" s="138">
        <f>ROUND(I506*H506,2)</f>
        <v>0</v>
      </c>
      <c r="K506" s="134" t="s">
        <v>133</v>
      </c>
      <c r="L506" s="32"/>
      <c r="M506" s="139" t="s">
        <v>1</v>
      </c>
      <c r="N506" s="140" t="s">
        <v>45</v>
      </c>
      <c r="P506" s="141">
        <f>O506*H506</f>
        <v>0</v>
      </c>
      <c r="Q506" s="141">
        <v>1.9000000000000001E-4</v>
      </c>
      <c r="R506" s="141">
        <f>Q506*H506</f>
        <v>1.7670000000000002E-2</v>
      </c>
      <c r="S506" s="141">
        <v>0</v>
      </c>
      <c r="T506" s="142">
        <f>S506*H506</f>
        <v>0</v>
      </c>
      <c r="AR506" s="143" t="s">
        <v>134</v>
      </c>
      <c r="AT506" s="143" t="s">
        <v>129</v>
      </c>
      <c r="AU506" s="143" t="s">
        <v>89</v>
      </c>
      <c r="AY506" s="17" t="s">
        <v>127</v>
      </c>
      <c r="BE506" s="144">
        <f>IF(N506="základní",J506,0)</f>
        <v>0</v>
      </c>
      <c r="BF506" s="144">
        <f>IF(N506="snížená",J506,0)</f>
        <v>0</v>
      </c>
      <c r="BG506" s="144">
        <f>IF(N506="zákl. přenesená",J506,0)</f>
        <v>0</v>
      </c>
      <c r="BH506" s="144">
        <f>IF(N506="sníž. přenesená",J506,0)</f>
        <v>0</v>
      </c>
      <c r="BI506" s="144">
        <f>IF(N506="nulová",J506,0)</f>
        <v>0</v>
      </c>
      <c r="BJ506" s="17" t="s">
        <v>87</v>
      </c>
      <c r="BK506" s="144">
        <f>ROUND(I506*H506,2)</f>
        <v>0</v>
      </c>
      <c r="BL506" s="17" t="s">
        <v>134</v>
      </c>
      <c r="BM506" s="143" t="s">
        <v>748</v>
      </c>
    </row>
    <row r="507" spans="2:65" s="1" customFormat="1" ht="21.75" customHeight="1">
      <c r="B507" s="32"/>
      <c r="C507" s="132" t="s">
        <v>749</v>
      </c>
      <c r="D507" s="132" t="s">
        <v>129</v>
      </c>
      <c r="E507" s="133" t="s">
        <v>750</v>
      </c>
      <c r="F507" s="134" t="s">
        <v>751</v>
      </c>
      <c r="G507" s="135" t="s">
        <v>202</v>
      </c>
      <c r="H507" s="136">
        <v>93</v>
      </c>
      <c r="I507" s="137"/>
      <c r="J507" s="138">
        <f>ROUND(I507*H507,2)</f>
        <v>0</v>
      </c>
      <c r="K507" s="134" t="s">
        <v>133</v>
      </c>
      <c r="L507" s="32"/>
      <c r="M507" s="139" t="s">
        <v>1</v>
      </c>
      <c r="N507" s="140" t="s">
        <v>45</v>
      </c>
      <c r="P507" s="141">
        <f>O507*H507</f>
        <v>0</v>
      </c>
      <c r="Q507" s="141">
        <v>9.0000000000000006E-5</v>
      </c>
      <c r="R507" s="141">
        <f>Q507*H507</f>
        <v>8.3700000000000007E-3</v>
      </c>
      <c r="S507" s="141">
        <v>0</v>
      </c>
      <c r="T507" s="142">
        <f>S507*H507</f>
        <v>0</v>
      </c>
      <c r="AR507" s="143" t="s">
        <v>134</v>
      </c>
      <c r="AT507" s="143" t="s">
        <v>129</v>
      </c>
      <c r="AU507" s="143" t="s">
        <v>89</v>
      </c>
      <c r="AY507" s="17" t="s">
        <v>127</v>
      </c>
      <c r="BE507" s="144">
        <f>IF(N507="základní",J507,0)</f>
        <v>0</v>
      </c>
      <c r="BF507" s="144">
        <f>IF(N507="snížená",J507,0)</f>
        <v>0</v>
      </c>
      <c r="BG507" s="144">
        <f>IF(N507="zákl. přenesená",J507,0)</f>
        <v>0</v>
      </c>
      <c r="BH507" s="144">
        <f>IF(N507="sníž. přenesená",J507,0)</f>
        <v>0</v>
      </c>
      <c r="BI507" s="144">
        <f>IF(N507="nulová",J507,0)</f>
        <v>0</v>
      </c>
      <c r="BJ507" s="17" t="s">
        <v>87</v>
      </c>
      <c r="BK507" s="144">
        <f>ROUND(I507*H507,2)</f>
        <v>0</v>
      </c>
      <c r="BL507" s="17" t="s">
        <v>134</v>
      </c>
      <c r="BM507" s="143" t="s">
        <v>752</v>
      </c>
    </row>
    <row r="508" spans="2:65" s="1" customFormat="1" ht="37.9" customHeight="1">
      <c r="B508" s="32"/>
      <c r="C508" s="132" t="s">
        <v>753</v>
      </c>
      <c r="D508" s="132" t="s">
        <v>129</v>
      </c>
      <c r="E508" s="133" t="s">
        <v>754</v>
      </c>
      <c r="F508" s="134" t="s">
        <v>755</v>
      </c>
      <c r="G508" s="135" t="s">
        <v>138</v>
      </c>
      <c r="H508" s="136">
        <v>10</v>
      </c>
      <c r="I508" s="137"/>
      <c r="J508" s="138">
        <f>ROUND(I508*H508,2)</f>
        <v>0</v>
      </c>
      <c r="K508" s="134" t="s">
        <v>133</v>
      </c>
      <c r="L508" s="32"/>
      <c r="M508" s="139" t="s">
        <v>1</v>
      </c>
      <c r="N508" s="140" t="s">
        <v>45</v>
      </c>
      <c r="P508" s="141">
        <f>O508*H508</f>
        <v>0</v>
      </c>
      <c r="Q508" s="141">
        <v>1.9000000000000001E-4</v>
      </c>
      <c r="R508" s="141">
        <f>Q508*H508</f>
        <v>1.9000000000000002E-3</v>
      </c>
      <c r="S508" s="141">
        <v>0</v>
      </c>
      <c r="T508" s="142">
        <f>S508*H508</f>
        <v>0</v>
      </c>
      <c r="AR508" s="143" t="s">
        <v>134</v>
      </c>
      <c r="AT508" s="143" t="s">
        <v>129</v>
      </c>
      <c r="AU508" s="143" t="s">
        <v>89</v>
      </c>
      <c r="AY508" s="17" t="s">
        <v>127</v>
      </c>
      <c r="BE508" s="144">
        <f>IF(N508="základní",J508,0)</f>
        <v>0</v>
      </c>
      <c r="BF508" s="144">
        <f>IF(N508="snížená",J508,0)</f>
        <v>0</v>
      </c>
      <c r="BG508" s="144">
        <f>IF(N508="zákl. přenesená",J508,0)</f>
        <v>0</v>
      </c>
      <c r="BH508" s="144">
        <f>IF(N508="sníž. přenesená",J508,0)</f>
        <v>0</v>
      </c>
      <c r="BI508" s="144">
        <f>IF(N508="nulová",J508,0)</f>
        <v>0</v>
      </c>
      <c r="BJ508" s="17" t="s">
        <v>87</v>
      </c>
      <c r="BK508" s="144">
        <f>ROUND(I508*H508,2)</f>
        <v>0</v>
      </c>
      <c r="BL508" s="17" t="s">
        <v>134</v>
      </c>
      <c r="BM508" s="143" t="s">
        <v>756</v>
      </c>
    </row>
    <row r="509" spans="2:65" s="1" customFormat="1" ht="24.2" customHeight="1">
      <c r="B509" s="32"/>
      <c r="C509" s="132" t="s">
        <v>757</v>
      </c>
      <c r="D509" s="132" t="s">
        <v>129</v>
      </c>
      <c r="E509" s="133" t="s">
        <v>758</v>
      </c>
      <c r="F509" s="134" t="s">
        <v>759</v>
      </c>
      <c r="G509" s="135" t="s">
        <v>138</v>
      </c>
      <c r="H509" s="136">
        <v>12</v>
      </c>
      <c r="I509" s="137"/>
      <c r="J509" s="138">
        <f>ROUND(I509*H509,2)</f>
        <v>0</v>
      </c>
      <c r="K509" s="134" t="s">
        <v>1</v>
      </c>
      <c r="L509" s="32"/>
      <c r="M509" s="139" t="s">
        <v>1</v>
      </c>
      <c r="N509" s="140" t="s">
        <v>45</v>
      </c>
      <c r="P509" s="141">
        <f>O509*H509</f>
        <v>0</v>
      </c>
      <c r="Q509" s="141">
        <v>1.4999999999999999E-4</v>
      </c>
      <c r="R509" s="141">
        <f>Q509*H509</f>
        <v>1.8E-3</v>
      </c>
      <c r="S509" s="141">
        <v>0</v>
      </c>
      <c r="T509" s="142">
        <f>S509*H509</f>
        <v>0</v>
      </c>
      <c r="AR509" s="143" t="s">
        <v>134</v>
      </c>
      <c r="AT509" s="143" t="s">
        <v>129</v>
      </c>
      <c r="AU509" s="143" t="s">
        <v>89</v>
      </c>
      <c r="AY509" s="17" t="s">
        <v>127</v>
      </c>
      <c r="BE509" s="144">
        <f>IF(N509="základní",J509,0)</f>
        <v>0</v>
      </c>
      <c r="BF509" s="144">
        <f>IF(N509="snížená",J509,0)</f>
        <v>0</v>
      </c>
      <c r="BG509" s="144">
        <f>IF(N509="zákl. přenesená",J509,0)</f>
        <v>0</v>
      </c>
      <c r="BH509" s="144">
        <f>IF(N509="sníž. přenesená",J509,0)</f>
        <v>0</v>
      </c>
      <c r="BI509" s="144">
        <f>IF(N509="nulová",J509,0)</f>
        <v>0</v>
      </c>
      <c r="BJ509" s="17" t="s">
        <v>87</v>
      </c>
      <c r="BK509" s="144">
        <f>ROUND(I509*H509,2)</f>
        <v>0</v>
      </c>
      <c r="BL509" s="17" t="s">
        <v>134</v>
      </c>
      <c r="BM509" s="143" t="s">
        <v>760</v>
      </c>
    </row>
    <row r="510" spans="2:65" s="12" customFormat="1">
      <c r="B510" s="145"/>
      <c r="D510" s="146" t="s">
        <v>147</v>
      </c>
      <c r="E510" s="147" t="s">
        <v>1</v>
      </c>
      <c r="F510" s="148" t="s">
        <v>761</v>
      </c>
      <c r="H510" s="147" t="s">
        <v>1</v>
      </c>
      <c r="I510" s="149"/>
      <c r="L510" s="145"/>
      <c r="M510" s="150"/>
      <c r="T510" s="151"/>
      <c r="AT510" s="147" t="s">
        <v>147</v>
      </c>
      <c r="AU510" s="147" t="s">
        <v>89</v>
      </c>
      <c r="AV510" s="12" t="s">
        <v>87</v>
      </c>
      <c r="AW510" s="12" t="s">
        <v>36</v>
      </c>
      <c r="AX510" s="12" t="s">
        <v>80</v>
      </c>
      <c r="AY510" s="147" t="s">
        <v>127</v>
      </c>
    </row>
    <row r="511" spans="2:65" s="13" customFormat="1">
      <c r="B511" s="152"/>
      <c r="D511" s="146" t="s">
        <v>147</v>
      </c>
      <c r="E511" s="153" t="s">
        <v>1</v>
      </c>
      <c r="F511" s="154" t="s">
        <v>199</v>
      </c>
      <c r="H511" s="155">
        <v>12</v>
      </c>
      <c r="I511" s="156"/>
      <c r="L511" s="152"/>
      <c r="M511" s="157"/>
      <c r="T511" s="158"/>
      <c r="AT511" s="153" t="s">
        <v>147</v>
      </c>
      <c r="AU511" s="153" t="s">
        <v>89</v>
      </c>
      <c r="AV511" s="13" t="s">
        <v>89</v>
      </c>
      <c r="AW511" s="13" t="s">
        <v>36</v>
      </c>
      <c r="AX511" s="13" t="s">
        <v>87</v>
      </c>
      <c r="AY511" s="153" t="s">
        <v>127</v>
      </c>
    </row>
    <row r="512" spans="2:65" s="1" customFormat="1" ht="24.2" customHeight="1">
      <c r="B512" s="32"/>
      <c r="C512" s="132" t="s">
        <v>762</v>
      </c>
      <c r="D512" s="132" t="s">
        <v>129</v>
      </c>
      <c r="E512" s="133" t="s">
        <v>763</v>
      </c>
      <c r="F512" s="134" t="s">
        <v>764</v>
      </c>
      <c r="G512" s="135" t="s">
        <v>138</v>
      </c>
      <c r="H512" s="136">
        <v>2</v>
      </c>
      <c r="I512" s="137"/>
      <c r="J512" s="138">
        <f>ROUND(I512*H512,2)</f>
        <v>0</v>
      </c>
      <c r="K512" s="134" t="s">
        <v>133</v>
      </c>
      <c r="L512" s="32"/>
      <c r="M512" s="139" t="s">
        <v>1</v>
      </c>
      <c r="N512" s="140" t="s">
        <v>45</v>
      </c>
      <c r="P512" s="141">
        <f>O512*H512</f>
        <v>0</v>
      </c>
      <c r="Q512" s="141">
        <v>7.6000000000000004E-4</v>
      </c>
      <c r="R512" s="141">
        <f>Q512*H512</f>
        <v>1.5200000000000001E-3</v>
      </c>
      <c r="S512" s="141">
        <v>0</v>
      </c>
      <c r="T512" s="142">
        <f>S512*H512</f>
        <v>0</v>
      </c>
      <c r="AR512" s="143" t="s">
        <v>134</v>
      </c>
      <c r="AT512" s="143" t="s">
        <v>129</v>
      </c>
      <c r="AU512" s="143" t="s">
        <v>89</v>
      </c>
      <c r="AY512" s="17" t="s">
        <v>127</v>
      </c>
      <c r="BE512" s="144">
        <f>IF(N512="základní",J512,0)</f>
        <v>0</v>
      </c>
      <c r="BF512" s="144">
        <f>IF(N512="snížená",J512,0)</f>
        <v>0</v>
      </c>
      <c r="BG512" s="144">
        <f>IF(N512="zákl. přenesená",J512,0)</f>
        <v>0</v>
      </c>
      <c r="BH512" s="144">
        <f>IF(N512="sníž. přenesená",J512,0)</f>
        <v>0</v>
      </c>
      <c r="BI512" s="144">
        <f>IF(N512="nulová",J512,0)</f>
        <v>0</v>
      </c>
      <c r="BJ512" s="17" t="s">
        <v>87</v>
      </c>
      <c r="BK512" s="144">
        <f>ROUND(I512*H512,2)</f>
        <v>0</v>
      </c>
      <c r="BL512" s="17" t="s">
        <v>134</v>
      </c>
      <c r="BM512" s="143" t="s">
        <v>765</v>
      </c>
    </row>
    <row r="513" spans="2:65" s="11" customFormat="1" ht="22.9" customHeight="1">
      <c r="B513" s="120"/>
      <c r="D513" s="121" t="s">
        <v>79</v>
      </c>
      <c r="E513" s="130" t="s">
        <v>180</v>
      </c>
      <c r="F513" s="130" t="s">
        <v>766</v>
      </c>
      <c r="I513" s="123"/>
      <c r="J513" s="131">
        <f>BK513</f>
        <v>0</v>
      </c>
      <c r="L513" s="120"/>
      <c r="M513" s="125"/>
      <c r="P513" s="126">
        <f>SUM(P514:P536)</f>
        <v>0</v>
      </c>
      <c r="R513" s="126">
        <f>SUM(R514:R536)</f>
        <v>0.35936600000000002</v>
      </c>
      <c r="T513" s="127">
        <f>SUM(T514:T536)</f>
        <v>0</v>
      </c>
      <c r="AR513" s="121" t="s">
        <v>87</v>
      </c>
      <c r="AT513" s="128" t="s">
        <v>79</v>
      </c>
      <c r="AU513" s="128" t="s">
        <v>87</v>
      </c>
      <c r="AY513" s="121" t="s">
        <v>127</v>
      </c>
      <c r="BK513" s="129">
        <f>SUM(BK514:BK536)</f>
        <v>0</v>
      </c>
    </row>
    <row r="514" spans="2:65" s="1" customFormat="1" ht="49.15" customHeight="1">
      <c r="B514" s="32"/>
      <c r="C514" s="132" t="s">
        <v>767</v>
      </c>
      <c r="D514" s="132" t="s">
        <v>129</v>
      </c>
      <c r="E514" s="133" t="s">
        <v>768</v>
      </c>
      <c r="F514" s="134" t="s">
        <v>769</v>
      </c>
      <c r="G514" s="135" t="s">
        <v>202</v>
      </c>
      <c r="H514" s="136">
        <v>2</v>
      </c>
      <c r="I514" s="137"/>
      <c r="J514" s="138">
        <f>ROUND(I514*H514,2)</f>
        <v>0</v>
      </c>
      <c r="K514" s="134" t="s">
        <v>133</v>
      </c>
      <c r="L514" s="32"/>
      <c r="M514" s="139" t="s">
        <v>1</v>
      </c>
      <c r="N514" s="140" t="s">
        <v>45</v>
      </c>
      <c r="P514" s="141">
        <f>O514*H514</f>
        <v>0</v>
      </c>
      <c r="Q514" s="141">
        <v>0.16849</v>
      </c>
      <c r="R514" s="141">
        <f>Q514*H514</f>
        <v>0.33698</v>
      </c>
      <c r="S514" s="141">
        <v>0</v>
      </c>
      <c r="T514" s="142">
        <f>S514*H514</f>
        <v>0</v>
      </c>
      <c r="AR514" s="143" t="s">
        <v>134</v>
      </c>
      <c r="AT514" s="143" t="s">
        <v>129</v>
      </c>
      <c r="AU514" s="143" t="s">
        <v>89</v>
      </c>
      <c r="AY514" s="17" t="s">
        <v>127</v>
      </c>
      <c r="BE514" s="144">
        <f>IF(N514="základní",J514,0)</f>
        <v>0</v>
      </c>
      <c r="BF514" s="144">
        <f>IF(N514="snížená",J514,0)</f>
        <v>0</v>
      </c>
      <c r="BG514" s="144">
        <f>IF(N514="zákl. přenesená",J514,0)</f>
        <v>0</v>
      </c>
      <c r="BH514" s="144">
        <f>IF(N514="sníž. přenesená",J514,0)</f>
        <v>0</v>
      </c>
      <c r="BI514" s="144">
        <f>IF(N514="nulová",J514,0)</f>
        <v>0</v>
      </c>
      <c r="BJ514" s="17" t="s">
        <v>87</v>
      </c>
      <c r="BK514" s="144">
        <f>ROUND(I514*H514,2)</f>
        <v>0</v>
      </c>
      <c r="BL514" s="17" t="s">
        <v>134</v>
      </c>
      <c r="BM514" s="143" t="s">
        <v>770</v>
      </c>
    </row>
    <row r="515" spans="2:65" s="13" customFormat="1">
      <c r="B515" s="152"/>
      <c r="D515" s="146" t="s">
        <v>147</v>
      </c>
      <c r="E515" s="153" t="s">
        <v>1</v>
      </c>
      <c r="F515" s="154" t="s">
        <v>771</v>
      </c>
      <c r="H515" s="155">
        <v>2</v>
      </c>
      <c r="I515" s="156"/>
      <c r="L515" s="152"/>
      <c r="M515" s="157"/>
      <c r="T515" s="158"/>
      <c r="AT515" s="153" t="s">
        <v>147</v>
      </c>
      <c r="AU515" s="153" t="s">
        <v>89</v>
      </c>
      <c r="AV515" s="13" t="s">
        <v>89</v>
      </c>
      <c r="AW515" s="13" t="s">
        <v>36</v>
      </c>
      <c r="AX515" s="13" t="s">
        <v>87</v>
      </c>
      <c r="AY515" s="153" t="s">
        <v>127</v>
      </c>
    </row>
    <row r="516" spans="2:65" s="1" customFormat="1" ht="37.9" customHeight="1">
      <c r="B516" s="32"/>
      <c r="C516" s="132" t="s">
        <v>772</v>
      </c>
      <c r="D516" s="132" t="s">
        <v>129</v>
      </c>
      <c r="E516" s="133" t="s">
        <v>773</v>
      </c>
      <c r="F516" s="134" t="s">
        <v>774</v>
      </c>
      <c r="G516" s="135" t="s">
        <v>202</v>
      </c>
      <c r="H516" s="136">
        <v>63.96</v>
      </c>
      <c r="I516" s="137"/>
      <c r="J516" s="138">
        <f>ROUND(I516*H516,2)</f>
        <v>0</v>
      </c>
      <c r="K516" s="134" t="s">
        <v>133</v>
      </c>
      <c r="L516" s="32"/>
      <c r="M516" s="139" t="s">
        <v>1</v>
      </c>
      <c r="N516" s="140" t="s">
        <v>45</v>
      </c>
      <c r="P516" s="141">
        <f>O516*H516</f>
        <v>0</v>
      </c>
      <c r="Q516" s="141">
        <v>1.0000000000000001E-5</v>
      </c>
      <c r="R516" s="141">
        <f>Q516*H516</f>
        <v>6.3960000000000004E-4</v>
      </c>
      <c r="S516" s="141">
        <v>0</v>
      </c>
      <c r="T516" s="142">
        <f>S516*H516</f>
        <v>0</v>
      </c>
      <c r="AR516" s="143" t="s">
        <v>134</v>
      </c>
      <c r="AT516" s="143" t="s">
        <v>129</v>
      </c>
      <c r="AU516" s="143" t="s">
        <v>89</v>
      </c>
      <c r="AY516" s="17" t="s">
        <v>127</v>
      </c>
      <c r="BE516" s="144">
        <f>IF(N516="základní",J516,0)</f>
        <v>0</v>
      </c>
      <c r="BF516" s="144">
        <f>IF(N516="snížená",J516,0)</f>
        <v>0</v>
      </c>
      <c r="BG516" s="144">
        <f>IF(N516="zákl. přenesená",J516,0)</f>
        <v>0</v>
      </c>
      <c r="BH516" s="144">
        <f>IF(N516="sníž. přenesená",J516,0)</f>
        <v>0</v>
      </c>
      <c r="BI516" s="144">
        <f>IF(N516="nulová",J516,0)</f>
        <v>0</v>
      </c>
      <c r="BJ516" s="17" t="s">
        <v>87</v>
      </c>
      <c r="BK516" s="144">
        <f>ROUND(I516*H516,2)</f>
        <v>0</v>
      </c>
      <c r="BL516" s="17" t="s">
        <v>134</v>
      </c>
      <c r="BM516" s="143" t="s">
        <v>775</v>
      </c>
    </row>
    <row r="517" spans="2:65" s="13" customFormat="1">
      <c r="B517" s="152"/>
      <c r="D517" s="146" t="s">
        <v>147</v>
      </c>
      <c r="E517" s="153" t="s">
        <v>1</v>
      </c>
      <c r="F517" s="154" t="s">
        <v>776</v>
      </c>
      <c r="H517" s="155">
        <v>11.96</v>
      </c>
      <c r="I517" s="156"/>
      <c r="L517" s="152"/>
      <c r="M517" s="157"/>
      <c r="T517" s="158"/>
      <c r="AT517" s="153" t="s">
        <v>147</v>
      </c>
      <c r="AU517" s="153" t="s">
        <v>89</v>
      </c>
      <c r="AV517" s="13" t="s">
        <v>89</v>
      </c>
      <c r="AW517" s="13" t="s">
        <v>36</v>
      </c>
      <c r="AX517" s="13" t="s">
        <v>80</v>
      </c>
      <c r="AY517" s="153" t="s">
        <v>127</v>
      </c>
    </row>
    <row r="518" spans="2:65" s="13" customFormat="1">
      <c r="B518" s="152"/>
      <c r="D518" s="146" t="s">
        <v>147</v>
      </c>
      <c r="E518" s="153" t="s">
        <v>1</v>
      </c>
      <c r="F518" s="154" t="s">
        <v>777</v>
      </c>
      <c r="H518" s="155">
        <v>52</v>
      </c>
      <c r="I518" s="156"/>
      <c r="L518" s="152"/>
      <c r="M518" s="157"/>
      <c r="T518" s="158"/>
      <c r="AT518" s="153" t="s">
        <v>147</v>
      </c>
      <c r="AU518" s="153" t="s">
        <v>89</v>
      </c>
      <c r="AV518" s="13" t="s">
        <v>89</v>
      </c>
      <c r="AW518" s="13" t="s">
        <v>36</v>
      </c>
      <c r="AX518" s="13" t="s">
        <v>80</v>
      </c>
      <c r="AY518" s="153" t="s">
        <v>127</v>
      </c>
    </row>
    <row r="519" spans="2:65" s="14" customFormat="1">
      <c r="B519" s="159"/>
      <c r="D519" s="146" t="s">
        <v>147</v>
      </c>
      <c r="E519" s="160" t="s">
        <v>1</v>
      </c>
      <c r="F519" s="161" t="s">
        <v>152</v>
      </c>
      <c r="H519" s="162">
        <v>63.96</v>
      </c>
      <c r="I519" s="163"/>
      <c r="L519" s="159"/>
      <c r="M519" s="164"/>
      <c r="T519" s="165"/>
      <c r="AT519" s="160" t="s">
        <v>147</v>
      </c>
      <c r="AU519" s="160" t="s">
        <v>89</v>
      </c>
      <c r="AV519" s="14" t="s">
        <v>134</v>
      </c>
      <c r="AW519" s="14" t="s">
        <v>36</v>
      </c>
      <c r="AX519" s="14" t="s">
        <v>87</v>
      </c>
      <c r="AY519" s="160" t="s">
        <v>127</v>
      </c>
    </row>
    <row r="520" spans="2:65" s="1" customFormat="1" ht="55.5" customHeight="1">
      <c r="B520" s="32"/>
      <c r="C520" s="132" t="s">
        <v>778</v>
      </c>
      <c r="D520" s="132" t="s">
        <v>129</v>
      </c>
      <c r="E520" s="133" t="s">
        <v>779</v>
      </c>
      <c r="F520" s="134" t="s">
        <v>780</v>
      </c>
      <c r="G520" s="135" t="s">
        <v>202</v>
      </c>
      <c r="H520" s="136">
        <v>63.96</v>
      </c>
      <c r="I520" s="137"/>
      <c r="J520" s="138">
        <f>ROUND(I520*H520,2)</f>
        <v>0</v>
      </c>
      <c r="K520" s="134" t="s">
        <v>133</v>
      </c>
      <c r="L520" s="32"/>
      <c r="M520" s="139" t="s">
        <v>1</v>
      </c>
      <c r="N520" s="140" t="s">
        <v>45</v>
      </c>
      <c r="P520" s="141">
        <f>O520*H520</f>
        <v>0</v>
      </c>
      <c r="Q520" s="141">
        <v>3.4000000000000002E-4</v>
      </c>
      <c r="R520" s="141">
        <f>Q520*H520</f>
        <v>2.1746400000000003E-2</v>
      </c>
      <c r="S520" s="141">
        <v>0</v>
      </c>
      <c r="T520" s="142">
        <f>S520*H520</f>
        <v>0</v>
      </c>
      <c r="AR520" s="143" t="s">
        <v>134</v>
      </c>
      <c r="AT520" s="143" t="s">
        <v>129</v>
      </c>
      <c r="AU520" s="143" t="s">
        <v>89</v>
      </c>
      <c r="AY520" s="17" t="s">
        <v>127</v>
      </c>
      <c r="BE520" s="144">
        <f>IF(N520="základní",J520,0)</f>
        <v>0</v>
      </c>
      <c r="BF520" s="144">
        <f>IF(N520="snížená",J520,0)</f>
        <v>0</v>
      </c>
      <c r="BG520" s="144">
        <f>IF(N520="zákl. přenesená",J520,0)</f>
        <v>0</v>
      </c>
      <c r="BH520" s="144">
        <f>IF(N520="sníž. přenesená",J520,0)</f>
        <v>0</v>
      </c>
      <c r="BI520" s="144">
        <f>IF(N520="nulová",J520,0)</f>
        <v>0</v>
      </c>
      <c r="BJ520" s="17" t="s">
        <v>87</v>
      </c>
      <c r="BK520" s="144">
        <f>ROUND(I520*H520,2)</f>
        <v>0</v>
      </c>
      <c r="BL520" s="17" t="s">
        <v>134</v>
      </c>
      <c r="BM520" s="143" t="s">
        <v>781</v>
      </c>
    </row>
    <row r="521" spans="2:65" s="13" customFormat="1">
      <c r="B521" s="152"/>
      <c r="D521" s="146" t="s">
        <v>147</v>
      </c>
      <c r="E521" s="153" t="s">
        <v>1</v>
      </c>
      <c r="F521" s="154" t="s">
        <v>776</v>
      </c>
      <c r="H521" s="155">
        <v>11.96</v>
      </c>
      <c r="I521" s="156"/>
      <c r="L521" s="152"/>
      <c r="M521" s="157"/>
      <c r="T521" s="158"/>
      <c r="AT521" s="153" t="s">
        <v>147</v>
      </c>
      <c r="AU521" s="153" t="s">
        <v>89</v>
      </c>
      <c r="AV521" s="13" t="s">
        <v>89</v>
      </c>
      <c r="AW521" s="13" t="s">
        <v>36</v>
      </c>
      <c r="AX521" s="13" t="s">
        <v>80</v>
      </c>
      <c r="AY521" s="153" t="s">
        <v>127</v>
      </c>
    </row>
    <row r="522" spans="2:65" s="13" customFormat="1">
      <c r="B522" s="152"/>
      <c r="D522" s="146" t="s">
        <v>147</v>
      </c>
      <c r="E522" s="153" t="s">
        <v>1</v>
      </c>
      <c r="F522" s="154" t="s">
        <v>777</v>
      </c>
      <c r="H522" s="155">
        <v>52</v>
      </c>
      <c r="I522" s="156"/>
      <c r="L522" s="152"/>
      <c r="M522" s="157"/>
      <c r="T522" s="158"/>
      <c r="AT522" s="153" t="s">
        <v>147</v>
      </c>
      <c r="AU522" s="153" t="s">
        <v>89</v>
      </c>
      <c r="AV522" s="13" t="s">
        <v>89</v>
      </c>
      <c r="AW522" s="13" t="s">
        <v>36</v>
      </c>
      <c r="AX522" s="13" t="s">
        <v>80</v>
      </c>
      <c r="AY522" s="153" t="s">
        <v>127</v>
      </c>
    </row>
    <row r="523" spans="2:65" s="14" customFormat="1">
      <c r="B523" s="159"/>
      <c r="D523" s="146" t="s">
        <v>147</v>
      </c>
      <c r="E523" s="160" t="s">
        <v>1</v>
      </c>
      <c r="F523" s="161" t="s">
        <v>152</v>
      </c>
      <c r="H523" s="162">
        <v>63.96</v>
      </c>
      <c r="I523" s="163"/>
      <c r="L523" s="159"/>
      <c r="M523" s="164"/>
      <c r="T523" s="165"/>
      <c r="AT523" s="160" t="s">
        <v>147</v>
      </c>
      <c r="AU523" s="160" t="s">
        <v>89</v>
      </c>
      <c r="AV523" s="14" t="s">
        <v>134</v>
      </c>
      <c r="AW523" s="14" t="s">
        <v>36</v>
      </c>
      <c r="AX523" s="14" t="s">
        <v>87</v>
      </c>
      <c r="AY523" s="160" t="s">
        <v>127</v>
      </c>
    </row>
    <row r="524" spans="2:65" s="1" customFormat="1" ht="37.9" customHeight="1">
      <c r="B524" s="32"/>
      <c r="C524" s="132" t="s">
        <v>782</v>
      </c>
      <c r="D524" s="132" t="s">
        <v>129</v>
      </c>
      <c r="E524" s="133" t="s">
        <v>783</v>
      </c>
      <c r="F524" s="134" t="s">
        <v>784</v>
      </c>
      <c r="G524" s="135" t="s">
        <v>202</v>
      </c>
      <c r="H524" s="136">
        <v>63.96</v>
      </c>
      <c r="I524" s="137"/>
      <c r="J524" s="138">
        <f>ROUND(I524*H524,2)</f>
        <v>0</v>
      </c>
      <c r="K524" s="134" t="s">
        <v>1</v>
      </c>
      <c r="L524" s="32"/>
      <c r="M524" s="139" t="s">
        <v>1</v>
      </c>
      <c r="N524" s="140" t="s">
        <v>45</v>
      </c>
      <c r="P524" s="141">
        <f>O524*H524</f>
        <v>0</v>
      </c>
      <c r="Q524" s="141">
        <v>0</v>
      </c>
      <c r="R524" s="141">
        <f>Q524*H524</f>
        <v>0</v>
      </c>
      <c r="S524" s="141">
        <v>0</v>
      </c>
      <c r="T524" s="142">
        <f>S524*H524</f>
        <v>0</v>
      </c>
      <c r="AR524" s="143" t="s">
        <v>134</v>
      </c>
      <c r="AT524" s="143" t="s">
        <v>129</v>
      </c>
      <c r="AU524" s="143" t="s">
        <v>89</v>
      </c>
      <c r="AY524" s="17" t="s">
        <v>127</v>
      </c>
      <c r="BE524" s="144">
        <f>IF(N524="základní",J524,0)</f>
        <v>0</v>
      </c>
      <c r="BF524" s="144">
        <f>IF(N524="snížená",J524,0)</f>
        <v>0</v>
      </c>
      <c r="BG524" s="144">
        <f>IF(N524="zákl. přenesená",J524,0)</f>
        <v>0</v>
      </c>
      <c r="BH524" s="144">
        <f>IF(N524="sníž. přenesená",J524,0)</f>
        <v>0</v>
      </c>
      <c r="BI524" s="144">
        <f>IF(N524="nulová",J524,0)</f>
        <v>0</v>
      </c>
      <c r="BJ524" s="17" t="s">
        <v>87</v>
      </c>
      <c r="BK524" s="144">
        <f>ROUND(I524*H524,2)</f>
        <v>0</v>
      </c>
      <c r="BL524" s="17" t="s">
        <v>134</v>
      </c>
      <c r="BM524" s="143" t="s">
        <v>785</v>
      </c>
    </row>
    <row r="525" spans="2:65" s="13" customFormat="1">
      <c r="B525" s="152"/>
      <c r="D525" s="146" t="s">
        <v>147</v>
      </c>
      <c r="E525" s="153" t="s">
        <v>1</v>
      </c>
      <c r="F525" s="154" t="s">
        <v>776</v>
      </c>
      <c r="H525" s="155">
        <v>11.96</v>
      </c>
      <c r="I525" s="156"/>
      <c r="L525" s="152"/>
      <c r="M525" s="157"/>
      <c r="T525" s="158"/>
      <c r="AT525" s="153" t="s">
        <v>147</v>
      </c>
      <c r="AU525" s="153" t="s">
        <v>89</v>
      </c>
      <c r="AV525" s="13" t="s">
        <v>89</v>
      </c>
      <c r="AW525" s="13" t="s">
        <v>36</v>
      </c>
      <c r="AX525" s="13" t="s">
        <v>80</v>
      </c>
      <c r="AY525" s="153" t="s">
        <v>127</v>
      </c>
    </row>
    <row r="526" spans="2:65" s="13" customFormat="1">
      <c r="B526" s="152"/>
      <c r="D526" s="146" t="s">
        <v>147</v>
      </c>
      <c r="E526" s="153" t="s">
        <v>1</v>
      </c>
      <c r="F526" s="154" t="s">
        <v>777</v>
      </c>
      <c r="H526" s="155">
        <v>52</v>
      </c>
      <c r="I526" s="156"/>
      <c r="L526" s="152"/>
      <c r="M526" s="157"/>
      <c r="T526" s="158"/>
      <c r="AT526" s="153" t="s">
        <v>147</v>
      </c>
      <c r="AU526" s="153" t="s">
        <v>89</v>
      </c>
      <c r="AV526" s="13" t="s">
        <v>89</v>
      </c>
      <c r="AW526" s="13" t="s">
        <v>36</v>
      </c>
      <c r="AX526" s="13" t="s">
        <v>80</v>
      </c>
      <c r="AY526" s="153" t="s">
        <v>127</v>
      </c>
    </row>
    <row r="527" spans="2:65" s="14" customFormat="1">
      <c r="B527" s="159"/>
      <c r="D527" s="146" t="s">
        <v>147</v>
      </c>
      <c r="E527" s="160" t="s">
        <v>1</v>
      </c>
      <c r="F527" s="161" t="s">
        <v>152</v>
      </c>
      <c r="H527" s="162">
        <v>63.96</v>
      </c>
      <c r="I527" s="163"/>
      <c r="L527" s="159"/>
      <c r="M527" s="164"/>
      <c r="T527" s="165"/>
      <c r="AT527" s="160" t="s">
        <v>147</v>
      </c>
      <c r="AU527" s="160" t="s">
        <v>89</v>
      </c>
      <c r="AV527" s="14" t="s">
        <v>134</v>
      </c>
      <c r="AW527" s="14" t="s">
        <v>36</v>
      </c>
      <c r="AX527" s="14" t="s">
        <v>87</v>
      </c>
      <c r="AY527" s="160" t="s">
        <v>127</v>
      </c>
    </row>
    <row r="528" spans="2:65" s="1" customFormat="1" ht="24.2" customHeight="1">
      <c r="B528" s="32"/>
      <c r="C528" s="132" t="s">
        <v>786</v>
      </c>
      <c r="D528" s="132" t="s">
        <v>129</v>
      </c>
      <c r="E528" s="133" t="s">
        <v>787</v>
      </c>
      <c r="F528" s="134" t="s">
        <v>788</v>
      </c>
      <c r="G528" s="135" t="s">
        <v>202</v>
      </c>
      <c r="H528" s="136">
        <v>63.96</v>
      </c>
      <c r="I528" s="137"/>
      <c r="J528" s="138">
        <f>ROUND(I528*H528,2)</f>
        <v>0</v>
      </c>
      <c r="K528" s="134" t="s">
        <v>133</v>
      </c>
      <c r="L528" s="32"/>
      <c r="M528" s="139" t="s">
        <v>1</v>
      </c>
      <c r="N528" s="140" t="s">
        <v>45</v>
      </c>
      <c r="P528" s="141">
        <f>O528*H528</f>
        <v>0</v>
      </c>
      <c r="Q528" s="141">
        <v>0</v>
      </c>
      <c r="R528" s="141">
        <f>Q528*H528</f>
        <v>0</v>
      </c>
      <c r="S528" s="141">
        <v>0</v>
      </c>
      <c r="T528" s="142">
        <f>S528*H528</f>
        <v>0</v>
      </c>
      <c r="AR528" s="143" t="s">
        <v>134</v>
      </c>
      <c r="AT528" s="143" t="s">
        <v>129</v>
      </c>
      <c r="AU528" s="143" t="s">
        <v>89</v>
      </c>
      <c r="AY528" s="17" t="s">
        <v>127</v>
      </c>
      <c r="BE528" s="144">
        <f>IF(N528="základní",J528,0)</f>
        <v>0</v>
      </c>
      <c r="BF528" s="144">
        <f>IF(N528="snížená",J528,0)</f>
        <v>0</v>
      </c>
      <c r="BG528" s="144">
        <f>IF(N528="zákl. přenesená",J528,0)</f>
        <v>0</v>
      </c>
      <c r="BH528" s="144">
        <f>IF(N528="sníž. přenesená",J528,0)</f>
        <v>0</v>
      </c>
      <c r="BI528" s="144">
        <f>IF(N528="nulová",J528,0)</f>
        <v>0</v>
      </c>
      <c r="BJ528" s="17" t="s">
        <v>87</v>
      </c>
      <c r="BK528" s="144">
        <f>ROUND(I528*H528,2)</f>
        <v>0</v>
      </c>
      <c r="BL528" s="17" t="s">
        <v>134</v>
      </c>
      <c r="BM528" s="143" t="s">
        <v>789</v>
      </c>
    </row>
    <row r="529" spans="2:65" s="13" customFormat="1">
      <c r="B529" s="152"/>
      <c r="D529" s="146" t="s">
        <v>147</v>
      </c>
      <c r="E529" s="153" t="s">
        <v>1</v>
      </c>
      <c r="F529" s="154" t="s">
        <v>776</v>
      </c>
      <c r="H529" s="155">
        <v>11.96</v>
      </c>
      <c r="I529" s="156"/>
      <c r="L529" s="152"/>
      <c r="M529" s="157"/>
      <c r="T529" s="158"/>
      <c r="AT529" s="153" t="s">
        <v>147</v>
      </c>
      <c r="AU529" s="153" t="s">
        <v>89</v>
      </c>
      <c r="AV529" s="13" t="s">
        <v>89</v>
      </c>
      <c r="AW529" s="13" t="s">
        <v>36</v>
      </c>
      <c r="AX529" s="13" t="s">
        <v>80</v>
      </c>
      <c r="AY529" s="153" t="s">
        <v>127</v>
      </c>
    </row>
    <row r="530" spans="2:65" s="13" customFormat="1">
      <c r="B530" s="152"/>
      <c r="D530" s="146" t="s">
        <v>147</v>
      </c>
      <c r="E530" s="153" t="s">
        <v>1</v>
      </c>
      <c r="F530" s="154" t="s">
        <v>777</v>
      </c>
      <c r="H530" s="155">
        <v>52</v>
      </c>
      <c r="I530" s="156"/>
      <c r="L530" s="152"/>
      <c r="M530" s="157"/>
      <c r="T530" s="158"/>
      <c r="AT530" s="153" t="s">
        <v>147</v>
      </c>
      <c r="AU530" s="153" t="s">
        <v>89</v>
      </c>
      <c r="AV530" s="13" t="s">
        <v>89</v>
      </c>
      <c r="AW530" s="13" t="s">
        <v>36</v>
      </c>
      <c r="AX530" s="13" t="s">
        <v>80</v>
      </c>
      <c r="AY530" s="153" t="s">
        <v>127</v>
      </c>
    </row>
    <row r="531" spans="2:65" s="14" customFormat="1">
      <c r="B531" s="159"/>
      <c r="D531" s="146" t="s">
        <v>147</v>
      </c>
      <c r="E531" s="160" t="s">
        <v>1</v>
      </c>
      <c r="F531" s="161" t="s">
        <v>152</v>
      </c>
      <c r="H531" s="162">
        <v>63.96</v>
      </c>
      <c r="I531" s="163"/>
      <c r="L531" s="159"/>
      <c r="M531" s="164"/>
      <c r="T531" s="165"/>
      <c r="AT531" s="160" t="s">
        <v>147</v>
      </c>
      <c r="AU531" s="160" t="s">
        <v>89</v>
      </c>
      <c r="AV531" s="14" t="s">
        <v>134</v>
      </c>
      <c r="AW531" s="14" t="s">
        <v>36</v>
      </c>
      <c r="AX531" s="14" t="s">
        <v>87</v>
      </c>
      <c r="AY531" s="160" t="s">
        <v>127</v>
      </c>
    </row>
    <row r="532" spans="2:65" s="1" customFormat="1" ht="66.75" customHeight="1">
      <c r="B532" s="32"/>
      <c r="C532" s="132" t="s">
        <v>790</v>
      </c>
      <c r="D532" s="132" t="s">
        <v>129</v>
      </c>
      <c r="E532" s="133" t="s">
        <v>791</v>
      </c>
      <c r="F532" s="134" t="s">
        <v>792</v>
      </c>
      <c r="G532" s="135" t="s">
        <v>202</v>
      </c>
      <c r="H532" s="136">
        <v>2</v>
      </c>
      <c r="I532" s="137"/>
      <c r="J532" s="138">
        <f>ROUND(I532*H532,2)</f>
        <v>0</v>
      </c>
      <c r="K532" s="134" t="s">
        <v>133</v>
      </c>
      <c r="L532" s="32"/>
      <c r="M532" s="139" t="s">
        <v>1</v>
      </c>
      <c r="N532" s="140" t="s">
        <v>45</v>
      </c>
      <c r="P532" s="141">
        <f>O532*H532</f>
        <v>0</v>
      </c>
      <c r="Q532" s="141">
        <v>0</v>
      </c>
      <c r="R532" s="141">
        <f>Q532*H532</f>
        <v>0</v>
      </c>
      <c r="S532" s="141">
        <v>0</v>
      </c>
      <c r="T532" s="142">
        <f>S532*H532</f>
        <v>0</v>
      </c>
      <c r="AR532" s="143" t="s">
        <v>134</v>
      </c>
      <c r="AT532" s="143" t="s">
        <v>129</v>
      </c>
      <c r="AU532" s="143" t="s">
        <v>89</v>
      </c>
      <c r="AY532" s="17" t="s">
        <v>127</v>
      </c>
      <c r="BE532" s="144">
        <f>IF(N532="základní",J532,0)</f>
        <v>0</v>
      </c>
      <c r="BF532" s="144">
        <f>IF(N532="snížená",J532,0)</f>
        <v>0</v>
      </c>
      <c r="BG532" s="144">
        <f>IF(N532="zákl. přenesená",J532,0)</f>
        <v>0</v>
      </c>
      <c r="BH532" s="144">
        <f>IF(N532="sníž. přenesená",J532,0)</f>
        <v>0</v>
      </c>
      <c r="BI532" s="144">
        <f>IF(N532="nulová",J532,0)</f>
        <v>0</v>
      </c>
      <c r="BJ532" s="17" t="s">
        <v>87</v>
      </c>
      <c r="BK532" s="144">
        <f>ROUND(I532*H532,2)</f>
        <v>0</v>
      </c>
      <c r="BL532" s="17" t="s">
        <v>134</v>
      </c>
      <c r="BM532" s="143" t="s">
        <v>793</v>
      </c>
    </row>
    <row r="533" spans="2:65" s="1" customFormat="1" ht="55.5" customHeight="1">
      <c r="B533" s="32"/>
      <c r="C533" s="132" t="s">
        <v>794</v>
      </c>
      <c r="D533" s="132" t="s">
        <v>129</v>
      </c>
      <c r="E533" s="133" t="s">
        <v>795</v>
      </c>
      <c r="F533" s="134" t="s">
        <v>796</v>
      </c>
      <c r="G533" s="135" t="s">
        <v>132</v>
      </c>
      <c r="H533" s="136">
        <v>36.287999999999997</v>
      </c>
      <c r="I533" s="137"/>
      <c r="J533" s="138">
        <f>ROUND(I533*H533,2)</f>
        <v>0</v>
      </c>
      <c r="K533" s="134" t="s">
        <v>133</v>
      </c>
      <c r="L533" s="32"/>
      <c r="M533" s="139" t="s">
        <v>1</v>
      </c>
      <c r="N533" s="140" t="s">
        <v>45</v>
      </c>
      <c r="P533" s="141">
        <f>O533*H533</f>
        <v>0</v>
      </c>
      <c r="Q533" s="141">
        <v>0</v>
      </c>
      <c r="R533" s="141">
        <f>Q533*H533</f>
        <v>0</v>
      </c>
      <c r="S533" s="141">
        <v>0</v>
      </c>
      <c r="T533" s="142">
        <f>S533*H533</f>
        <v>0</v>
      </c>
      <c r="AR533" s="143" t="s">
        <v>134</v>
      </c>
      <c r="AT533" s="143" t="s">
        <v>129</v>
      </c>
      <c r="AU533" s="143" t="s">
        <v>89</v>
      </c>
      <c r="AY533" s="17" t="s">
        <v>127</v>
      </c>
      <c r="BE533" s="144">
        <f>IF(N533="základní",J533,0)</f>
        <v>0</v>
      </c>
      <c r="BF533" s="144">
        <f>IF(N533="snížená",J533,0)</f>
        <v>0</v>
      </c>
      <c r="BG533" s="144">
        <f>IF(N533="zákl. přenesená",J533,0)</f>
        <v>0</v>
      </c>
      <c r="BH533" s="144">
        <f>IF(N533="sníž. přenesená",J533,0)</f>
        <v>0</v>
      </c>
      <c r="BI533" s="144">
        <f>IF(N533="nulová",J533,0)</f>
        <v>0</v>
      </c>
      <c r="BJ533" s="17" t="s">
        <v>87</v>
      </c>
      <c r="BK533" s="144">
        <f>ROUND(I533*H533,2)</f>
        <v>0</v>
      </c>
      <c r="BL533" s="17" t="s">
        <v>134</v>
      </c>
      <c r="BM533" s="143" t="s">
        <v>797</v>
      </c>
    </row>
    <row r="534" spans="2:65" s="13" customFormat="1">
      <c r="B534" s="152"/>
      <c r="D534" s="146" t="s">
        <v>147</v>
      </c>
      <c r="E534" s="153" t="s">
        <v>1</v>
      </c>
      <c r="F534" s="154" t="s">
        <v>798</v>
      </c>
      <c r="H534" s="155">
        <v>27.288</v>
      </c>
      <c r="I534" s="156"/>
      <c r="L534" s="152"/>
      <c r="M534" s="157"/>
      <c r="T534" s="158"/>
      <c r="AT534" s="153" t="s">
        <v>147</v>
      </c>
      <c r="AU534" s="153" t="s">
        <v>89</v>
      </c>
      <c r="AV534" s="13" t="s">
        <v>89</v>
      </c>
      <c r="AW534" s="13" t="s">
        <v>36</v>
      </c>
      <c r="AX534" s="13" t="s">
        <v>80</v>
      </c>
      <c r="AY534" s="153" t="s">
        <v>127</v>
      </c>
    </row>
    <row r="535" spans="2:65" s="13" customFormat="1">
      <c r="B535" s="152"/>
      <c r="D535" s="146" t="s">
        <v>147</v>
      </c>
      <c r="E535" s="153" t="s">
        <v>1</v>
      </c>
      <c r="F535" s="154" t="s">
        <v>799</v>
      </c>
      <c r="H535" s="155">
        <v>9</v>
      </c>
      <c r="I535" s="156"/>
      <c r="L535" s="152"/>
      <c r="M535" s="157"/>
      <c r="T535" s="158"/>
      <c r="AT535" s="153" t="s">
        <v>147</v>
      </c>
      <c r="AU535" s="153" t="s">
        <v>89</v>
      </c>
      <c r="AV535" s="13" t="s">
        <v>89</v>
      </c>
      <c r="AW535" s="13" t="s">
        <v>36</v>
      </c>
      <c r="AX535" s="13" t="s">
        <v>80</v>
      </c>
      <c r="AY535" s="153" t="s">
        <v>127</v>
      </c>
    </row>
    <row r="536" spans="2:65" s="14" customFormat="1">
      <c r="B536" s="159"/>
      <c r="D536" s="146" t="s">
        <v>147</v>
      </c>
      <c r="E536" s="160" t="s">
        <v>1</v>
      </c>
      <c r="F536" s="161" t="s">
        <v>152</v>
      </c>
      <c r="H536" s="162">
        <v>36.287999999999997</v>
      </c>
      <c r="I536" s="163"/>
      <c r="L536" s="159"/>
      <c r="M536" s="164"/>
      <c r="T536" s="165"/>
      <c r="AT536" s="160" t="s">
        <v>147</v>
      </c>
      <c r="AU536" s="160" t="s">
        <v>89</v>
      </c>
      <c r="AV536" s="14" t="s">
        <v>134</v>
      </c>
      <c r="AW536" s="14" t="s">
        <v>36</v>
      </c>
      <c r="AX536" s="14" t="s">
        <v>87</v>
      </c>
      <c r="AY536" s="160" t="s">
        <v>127</v>
      </c>
    </row>
    <row r="537" spans="2:65" s="11" customFormat="1" ht="22.9" customHeight="1">
      <c r="B537" s="120"/>
      <c r="D537" s="121" t="s">
        <v>79</v>
      </c>
      <c r="E537" s="130" t="s">
        <v>800</v>
      </c>
      <c r="F537" s="130" t="s">
        <v>801</v>
      </c>
      <c r="I537" s="123"/>
      <c r="J537" s="131">
        <f>BK537</f>
        <v>0</v>
      </c>
      <c r="L537" s="120"/>
      <c r="M537" s="125"/>
      <c r="P537" s="126">
        <f>SUM(P538:P550)</f>
        <v>0</v>
      </c>
      <c r="R537" s="126">
        <f>SUM(R538:R550)</f>
        <v>0</v>
      </c>
      <c r="T537" s="127">
        <f>SUM(T538:T550)</f>
        <v>0</v>
      </c>
      <c r="AR537" s="121" t="s">
        <v>87</v>
      </c>
      <c r="AT537" s="128" t="s">
        <v>79</v>
      </c>
      <c r="AU537" s="128" t="s">
        <v>87</v>
      </c>
      <c r="AY537" s="121" t="s">
        <v>127</v>
      </c>
      <c r="BK537" s="129">
        <f>SUM(BK538:BK550)</f>
        <v>0</v>
      </c>
    </row>
    <row r="538" spans="2:65" s="1" customFormat="1" ht="37.9" customHeight="1">
      <c r="B538" s="32"/>
      <c r="C538" s="132" t="s">
        <v>802</v>
      </c>
      <c r="D538" s="132" t="s">
        <v>129</v>
      </c>
      <c r="E538" s="133" t="s">
        <v>803</v>
      </c>
      <c r="F538" s="134" t="s">
        <v>804</v>
      </c>
      <c r="G538" s="135" t="s">
        <v>327</v>
      </c>
      <c r="H538" s="136">
        <v>84.236000000000004</v>
      </c>
      <c r="I538" s="137"/>
      <c r="J538" s="138">
        <f>ROUND(I538*H538,2)</f>
        <v>0</v>
      </c>
      <c r="K538" s="134" t="s">
        <v>133</v>
      </c>
      <c r="L538" s="32"/>
      <c r="M538" s="139" t="s">
        <v>1</v>
      </c>
      <c r="N538" s="140" t="s">
        <v>45</v>
      </c>
      <c r="P538" s="141">
        <f>O538*H538</f>
        <v>0</v>
      </c>
      <c r="Q538" s="141">
        <v>0</v>
      </c>
      <c r="R538" s="141">
        <f>Q538*H538</f>
        <v>0</v>
      </c>
      <c r="S538" s="141">
        <v>0</v>
      </c>
      <c r="T538" s="142">
        <f>S538*H538</f>
        <v>0</v>
      </c>
      <c r="AR538" s="143" t="s">
        <v>134</v>
      </c>
      <c r="AT538" s="143" t="s">
        <v>129</v>
      </c>
      <c r="AU538" s="143" t="s">
        <v>89</v>
      </c>
      <c r="AY538" s="17" t="s">
        <v>127</v>
      </c>
      <c r="BE538" s="144">
        <f>IF(N538="základní",J538,0)</f>
        <v>0</v>
      </c>
      <c r="BF538" s="144">
        <f>IF(N538="snížená",J538,0)</f>
        <v>0</v>
      </c>
      <c r="BG538" s="144">
        <f>IF(N538="zákl. přenesená",J538,0)</f>
        <v>0</v>
      </c>
      <c r="BH538" s="144">
        <f>IF(N538="sníž. přenesená",J538,0)</f>
        <v>0</v>
      </c>
      <c r="BI538" s="144">
        <f>IF(N538="nulová",J538,0)</f>
        <v>0</v>
      </c>
      <c r="BJ538" s="17" t="s">
        <v>87</v>
      </c>
      <c r="BK538" s="144">
        <f>ROUND(I538*H538,2)</f>
        <v>0</v>
      </c>
      <c r="BL538" s="17" t="s">
        <v>134</v>
      </c>
      <c r="BM538" s="143" t="s">
        <v>805</v>
      </c>
    </row>
    <row r="539" spans="2:65" s="1" customFormat="1" ht="37.9" customHeight="1">
      <c r="B539" s="32"/>
      <c r="C539" s="132" t="s">
        <v>806</v>
      </c>
      <c r="D539" s="132" t="s">
        <v>129</v>
      </c>
      <c r="E539" s="133" t="s">
        <v>807</v>
      </c>
      <c r="F539" s="134" t="s">
        <v>808</v>
      </c>
      <c r="G539" s="135" t="s">
        <v>327</v>
      </c>
      <c r="H539" s="136">
        <v>505.416</v>
      </c>
      <c r="I539" s="137"/>
      <c r="J539" s="138">
        <f>ROUND(I539*H539,2)</f>
        <v>0</v>
      </c>
      <c r="K539" s="134" t="s">
        <v>133</v>
      </c>
      <c r="L539" s="32"/>
      <c r="M539" s="139" t="s">
        <v>1</v>
      </c>
      <c r="N539" s="140" t="s">
        <v>45</v>
      </c>
      <c r="P539" s="141">
        <f>O539*H539</f>
        <v>0</v>
      </c>
      <c r="Q539" s="141">
        <v>0</v>
      </c>
      <c r="R539" s="141">
        <f>Q539*H539</f>
        <v>0</v>
      </c>
      <c r="S539" s="141">
        <v>0</v>
      </c>
      <c r="T539" s="142">
        <f>S539*H539</f>
        <v>0</v>
      </c>
      <c r="AR539" s="143" t="s">
        <v>134</v>
      </c>
      <c r="AT539" s="143" t="s">
        <v>129</v>
      </c>
      <c r="AU539" s="143" t="s">
        <v>89</v>
      </c>
      <c r="AY539" s="17" t="s">
        <v>127</v>
      </c>
      <c r="BE539" s="144">
        <f>IF(N539="základní",J539,0)</f>
        <v>0</v>
      </c>
      <c r="BF539" s="144">
        <f>IF(N539="snížená",J539,0)</f>
        <v>0</v>
      </c>
      <c r="BG539" s="144">
        <f>IF(N539="zákl. přenesená",J539,0)</f>
        <v>0</v>
      </c>
      <c r="BH539" s="144">
        <f>IF(N539="sníž. přenesená",J539,0)</f>
        <v>0</v>
      </c>
      <c r="BI539" s="144">
        <f>IF(N539="nulová",J539,0)</f>
        <v>0</v>
      </c>
      <c r="BJ539" s="17" t="s">
        <v>87</v>
      </c>
      <c r="BK539" s="144">
        <f>ROUND(I539*H539,2)</f>
        <v>0</v>
      </c>
      <c r="BL539" s="17" t="s">
        <v>134</v>
      </c>
      <c r="BM539" s="143" t="s">
        <v>809</v>
      </c>
    </row>
    <row r="540" spans="2:65" s="12" customFormat="1">
      <c r="B540" s="145"/>
      <c r="D540" s="146" t="s">
        <v>147</v>
      </c>
      <c r="E540" s="147" t="s">
        <v>1</v>
      </c>
      <c r="F540" s="148" t="s">
        <v>810</v>
      </c>
      <c r="H540" s="147" t="s">
        <v>1</v>
      </c>
      <c r="I540" s="149"/>
      <c r="L540" s="145"/>
      <c r="M540" s="150"/>
      <c r="T540" s="151"/>
      <c r="AT540" s="147" t="s">
        <v>147</v>
      </c>
      <c r="AU540" s="147" t="s">
        <v>89</v>
      </c>
      <c r="AV540" s="12" t="s">
        <v>87</v>
      </c>
      <c r="AW540" s="12" t="s">
        <v>36</v>
      </c>
      <c r="AX540" s="12" t="s">
        <v>80</v>
      </c>
      <c r="AY540" s="147" t="s">
        <v>127</v>
      </c>
    </row>
    <row r="541" spans="2:65" s="13" customFormat="1">
      <c r="B541" s="152"/>
      <c r="D541" s="146" t="s">
        <v>147</v>
      </c>
      <c r="E541" s="153" t="s">
        <v>1</v>
      </c>
      <c r="F541" s="154" t="s">
        <v>811</v>
      </c>
      <c r="H541" s="155">
        <v>505.416</v>
      </c>
      <c r="I541" s="156"/>
      <c r="L541" s="152"/>
      <c r="M541" s="157"/>
      <c r="T541" s="158"/>
      <c r="AT541" s="153" t="s">
        <v>147</v>
      </c>
      <c r="AU541" s="153" t="s">
        <v>89</v>
      </c>
      <c r="AV541" s="13" t="s">
        <v>89</v>
      </c>
      <c r="AW541" s="13" t="s">
        <v>36</v>
      </c>
      <c r="AX541" s="13" t="s">
        <v>87</v>
      </c>
      <c r="AY541" s="153" t="s">
        <v>127</v>
      </c>
    </row>
    <row r="542" spans="2:65" s="1" customFormat="1" ht="44.25" customHeight="1">
      <c r="B542" s="32"/>
      <c r="C542" s="132" t="s">
        <v>812</v>
      </c>
      <c r="D542" s="194" t="s">
        <v>129</v>
      </c>
      <c r="E542" s="133" t="s">
        <v>813</v>
      </c>
      <c r="F542" s="134" t="s">
        <v>814</v>
      </c>
      <c r="G542" s="135" t="s">
        <v>327</v>
      </c>
      <c r="H542" s="136">
        <v>27.574000000000002</v>
      </c>
      <c r="I542" s="137"/>
      <c r="J542" s="138">
        <f>ROUND(I542*H542,2)</f>
        <v>0</v>
      </c>
      <c r="K542" s="195" t="s">
        <v>328</v>
      </c>
      <c r="L542" s="32"/>
      <c r="M542" s="139" t="s">
        <v>1</v>
      </c>
      <c r="N542" s="140" t="s">
        <v>45</v>
      </c>
      <c r="P542" s="141">
        <f>O542*H542</f>
        <v>0</v>
      </c>
      <c r="Q542" s="141">
        <v>0</v>
      </c>
      <c r="R542" s="141">
        <f>Q542*H542</f>
        <v>0</v>
      </c>
      <c r="S542" s="141">
        <v>0</v>
      </c>
      <c r="T542" s="142">
        <f>S542*H542</f>
        <v>0</v>
      </c>
      <c r="AR542" s="143" t="s">
        <v>134</v>
      </c>
      <c r="AT542" s="143" t="s">
        <v>129</v>
      </c>
      <c r="AU542" s="143" t="s">
        <v>89</v>
      </c>
      <c r="AY542" s="17" t="s">
        <v>127</v>
      </c>
      <c r="BE542" s="144">
        <f>IF(N542="základní",J542,0)</f>
        <v>0</v>
      </c>
      <c r="BF542" s="144">
        <f>IF(N542="snížená",J542,0)</f>
        <v>0</v>
      </c>
      <c r="BG542" s="144">
        <f>IF(N542="zákl. přenesená",J542,0)</f>
        <v>0</v>
      </c>
      <c r="BH542" s="144">
        <f>IF(N542="sníž. přenesená",J542,0)</f>
        <v>0</v>
      </c>
      <c r="BI542" s="144">
        <f>IF(N542="nulová",J542,0)</f>
        <v>0</v>
      </c>
      <c r="BJ542" s="17" t="s">
        <v>87</v>
      </c>
      <c r="BK542" s="144">
        <f>ROUND(I542*H542,2)</f>
        <v>0</v>
      </c>
      <c r="BL542" s="17" t="s">
        <v>134</v>
      </c>
      <c r="BM542" s="143" t="s">
        <v>815</v>
      </c>
    </row>
    <row r="543" spans="2:65" s="13" customFormat="1">
      <c r="B543" s="152"/>
      <c r="D543" s="146" t="s">
        <v>147</v>
      </c>
      <c r="E543" s="153" t="s">
        <v>1</v>
      </c>
      <c r="F543" s="154" t="s">
        <v>816</v>
      </c>
      <c r="H543" s="155">
        <v>1.774</v>
      </c>
      <c r="I543" s="156"/>
      <c r="L543" s="152"/>
      <c r="M543" s="157"/>
      <c r="T543" s="158"/>
      <c r="AT543" s="153" t="s">
        <v>147</v>
      </c>
      <c r="AU543" s="153" t="s">
        <v>89</v>
      </c>
      <c r="AV543" s="13" t="s">
        <v>89</v>
      </c>
      <c r="AW543" s="13" t="s">
        <v>36</v>
      </c>
      <c r="AX543" s="13" t="s">
        <v>80</v>
      </c>
      <c r="AY543" s="153" t="s">
        <v>127</v>
      </c>
    </row>
    <row r="544" spans="2:65" s="13" customFormat="1">
      <c r="B544" s="152"/>
      <c r="D544" s="146" t="s">
        <v>147</v>
      </c>
      <c r="E544" s="153" t="s">
        <v>1</v>
      </c>
      <c r="F544" s="154" t="s">
        <v>817</v>
      </c>
      <c r="H544" s="155">
        <v>0.66400000000000003</v>
      </c>
      <c r="I544" s="156"/>
      <c r="L544" s="152"/>
      <c r="M544" s="157"/>
      <c r="T544" s="158"/>
      <c r="AT544" s="153" t="s">
        <v>147</v>
      </c>
      <c r="AU544" s="153" t="s">
        <v>89</v>
      </c>
      <c r="AV544" s="13" t="s">
        <v>89</v>
      </c>
      <c r="AW544" s="13" t="s">
        <v>36</v>
      </c>
      <c r="AX544" s="13" t="s">
        <v>80</v>
      </c>
      <c r="AY544" s="153" t="s">
        <v>127</v>
      </c>
    </row>
    <row r="545" spans="2:65" s="13" customFormat="1">
      <c r="B545" s="152"/>
      <c r="D545" s="146" t="s">
        <v>147</v>
      </c>
      <c r="E545" s="153" t="s">
        <v>1</v>
      </c>
      <c r="F545" s="154" t="s">
        <v>818</v>
      </c>
      <c r="H545" s="155">
        <v>25.135999999999999</v>
      </c>
      <c r="I545" s="156"/>
      <c r="L545" s="152"/>
      <c r="M545" s="157"/>
      <c r="T545" s="158"/>
      <c r="AT545" s="153" t="s">
        <v>147</v>
      </c>
      <c r="AU545" s="153" t="s">
        <v>89</v>
      </c>
      <c r="AV545" s="13" t="s">
        <v>89</v>
      </c>
      <c r="AW545" s="13" t="s">
        <v>36</v>
      </c>
      <c r="AX545" s="13" t="s">
        <v>80</v>
      </c>
      <c r="AY545" s="153" t="s">
        <v>127</v>
      </c>
    </row>
    <row r="546" spans="2:65" s="14" customFormat="1">
      <c r="B546" s="159"/>
      <c r="D546" s="146" t="s">
        <v>147</v>
      </c>
      <c r="E546" s="160" t="s">
        <v>1</v>
      </c>
      <c r="F546" s="161" t="s">
        <v>152</v>
      </c>
      <c r="H546" s="162">
        <v>27.574000000000002</v>
      </c>
      <c r="I546" s="163"/>
      <c r="L546" s="159"/>
      <c r="M546" s="164"/>
      <c r="T546" s="165"/>
      <c r="AT546" s="160" t="s">
        <v>147</v>
      </c>
      <c r="AU546" s="160" t="s">
        <v>89</v>
      </c>
      <c r="AV546" s="14" t="s">
        <v>134</v>
      </c>
      <c r="AW546" s="14" t="s">
        <v>36</v>
      </c>
      <c r="AX546" s="14" t="s">
        <v>87</v>
      </c>
      <c r="AY546" s="160" t="s">
        <v>127</v>
      </c>
    </row>
    <row r="547" spans="2:65" s="1" customFormat="1" ht="44.25" customHeight="1">
      <c r="B547" s="32"/>
      <c r="C547" s="132" t="s">
        <v>819</v>
      </c>
      <c r="D547" s="194" t="s">
        <v>129</v>
      </c>
      <c r="E547" s="133" t="s">
        <v>820</v>
      </c>
      <c r="F547" s="134" t="s">
        <v>821</v>
      </c>
      <c r="G547" s="135" t="s">
        <v>327</v>
      </c>
      <c r="H547" s="136">
        <v>12.305999999999999</v>
      </c>
      <c r="I547" s="137"/>
      <c r="J547" s="138">
        <f>ROUND(I547*H547,2)</f>
        <v>0</v>
      </c>
      <c r="K547" s="195" t="s">
        <v>328</v>
      </c>
      <c r="L547" s="32"/>
      <c r="M547" s="139" t="s">
        <v>1</v>
      </c>
      <c r="N547" s="140" t="s">
        <v>45</v>
      </c>
      <c r="P547" s="141">
        <f>O547*H547</f>
        <v>0</v>
      </c>
      <c r="Q547" s="141">
        <v>0</v>
      </c>
      <c r="R547" s="141">
        <f>Q547*H547</f>
        <v>0</v>
      </c>
      <c r="S547" s="141">
        <v>0</v>
      </c>
      <c r="T547" s="142">
        <f>S547*H547</f>
        <v>0</v>
      </c>
      <c r="AR547" s="143" t="s">
        <v>134</v>
      </c>
      <c r="AT547" s="143" t="s">
        <v>129</v>
      </c>
      <c r="AU547" s="143" t="s">
        <v>89</v>
      </c>
      <c r="AY547" s="17" t="s">
        <v>127</v>
      </c>
      <c r="BE547" s="144">
        <f>IF(N547="základní",J547,0)</f>
        <v>0</v>
      </c>
      <c r="BF547" s="144">
        <f>IF(N547="snížená",J547,0)</f>
        <v>0</v>
      </c>
      <c r="BG547" s="144">
        <f>IF(N547="zákl. přenesená",J547,0)</f>
        <v>0</v>
      </c>
      <c r="BH547" s="144">
        <f>IF(N547="sníž. přenesená",J547,0)</f>
        <v>0</v>
      </c>
      <c r="BI547" s="144">
        <f>IF(N547="nulová",J547,0)</f>
        <v>0</v>
      </c>
      <c r="BJ547" s="17" t="s">
        <v>87</v>
      </c>
      <c r="BK547" s="144">
        <f>ROUND(I547*H547,2)</f>
        <v>0</v>
      </c>
      <c r="BL547" s="17" t="s">
        <v>134</v>
      </c>
      <c r="BM547" s="143" t="s">
        <v>822</v>
      </c>
    </row>
    <row r="548" spans="2:65" s="13" customFormat="1">
      <c r="B548" s="152"/>
      <c r="D548" s="146" t="s">
        <v>147</v>
      </c>
      <c r="E548" s="153" t="s">
        <v>1</v>
      </c>
      <c r="F548" s="154" t="s">
        <v>823</v>
      </c>
      <c r="H548" s="155">
        <v>12.305999999999999</v>
      </c>
      <c r="I548" s="156"/>
      <c r="L548" s="152"/>
      <c r="M548" s="157"/>
      <c r="T548" s="158"/>
      <c r="AT548" s="153" t="s">
        <v>147</v>
      </c>
      <c r="AU548" s="153" t="s">
        <v>89</v>
      </c>
      <c r="AV548" s="13" t="s">
        <v>89</v>
      </c>
      <c r="AW548" s="13" t="s">
        <v>36</v>
      </c>
      <c r="AX548" s="13" t="s">
        <v>87</v>
      </c>
      <c r="AY548" s="153" t="s">
        <v>127</v>
      </c>
    </row>
    <row r="549" spans="2:65" s="1" customFormat="1" ht="44.25" customHeight="1">
      <c r="B549" s="32"/>
      <c r="C549" s="132" t="s">
        <v>824</v>
      </c>
      <c r="D549" s="194" t="s">
        <v>129</v>
      </c>
      <c r="E549" s="133" t="s">
        <v>825</v>
      </c>
      <c r="F549" s="134" t="s">
        <v>326</v>
      </c>
      <c r="G549" s="135" t="s">
        <v>327</v>
      </c>
      <c r="H549" s="136">
        <v>34.027999999999999</v>
      </c>
      <c r="I549" s="137"/>
      <c r="J549" s="138">
        <f>ROUND(I549*H549,2)</f>
        <v>0</v>
      </c>
      <c r="K549" s="195" t="s">
        <v>328</v>
      </c>
      <c r="L549" s="32"/>
      <c r="M549" s="139" t="s">
        <v>1</v>
      </c>
      <c r="N549" s="140" t="s">
        <v>45</v>
      </c>
      <c r="P549" s="141">
        <f>O549*H549</f>
        <v>0</v>
      </c>
      <c r="Q549" s="141">
        <v>0</v>
      </c>
      <c r="R549" s="141">
        <f>Q549*H549</f>
        <v>0</v>
      </c>
      <c r="S549" s="141">
        <v>0</v>
      </c>
      <c r="T549" s="142">
        <f>S549*H549</f>
        <v>0</v>
      </c>
      <c r="AR549" s="143" t="s">
        <v>134</v>
      </c>
      <c r="AT549" s="143" t="s">
        <v>129</v>
      </c>
      <c r="AU549" s="143" t="s">
        <v>89</v>
      </c>
      <c r="AY549" s="17" t="s">
        <v>127</v>
      </c>
      <c r="BE549" s="144">
        <f>IF(N549="základní",J549,0)</f>
        <v>0</v>
      </c>
      <c r="BF549" s="144">
        <f>IF(N549="snížená",J549,0)</f>
        <v>0</v>
      </c>
      <c r="BG549" s="144">
        <f>IF(N549="zákl. přenesená",J549,0)</f>
        <v>0</v>
      </c>
      <c r="BH549" s="144">
        <f>IF(N549="sníž. přenesená",J549,0)</f>
        <v>0</v>
      </c>
      <c r="BI549" s="144">
        <f>IF(N549="nulová",J549,0)</f>
        <v>0</v>
      </c>
      <c r="BJ549" s="17" t="s">
        <v>87</v>
      </c>
      <c r="BK549" s="144">
        <f>ROUND(I549*H549,2)</f>
        <v>0</v>
      </c>
      <c r="BL549" s="17" t="s">
        <v>134</v>
      </c>
      <c r="BM549" s="143" t="s">
        <v>826</v>
      </c>
    </row>
    <row r="550" spans="2:65" s="13" customFormat="1">
      <c r="B550" s="152"/>
      <c r="D550" s="146" t="s">
        <v>147</v>
      </c>
      <c r="E550" s="153" t="s">
        <v>1</v>
      </c>
      <c r="F550" s="154" t="s">
        <v>827</v>
      </c>
      <c r="H550" s="155">
        <v>34.027999999999999</v>
      </c>
      <c r="I550" s="156"/>
      <c r="L550" s="152"/>
      <c r="M550" s="157"/>
      <c r="T550" s="158"/>
      <c r="AT550" s="153" t="s">
        <v>147</v>
      </c>
      <c r="AU550" s="153" t="s">
        <v>89</v>
      </c>
      <c r="AV550" s="13" t="s">
        <v>89</v>
      </c>
      <c r="AW550" s="13" t="s">
        <v>36</v>
      </c>
      <c r="AX550" s="13" t="s">
        <v>87</v>
      </c>
      <c r="AY550" s="153" t="s">
        <v>127</v>
      </c>
    </row>
    <row r="551" spans="2:65" s="11" customFormat="1" ht="22.9" customHeight="1">
      <c r="B551" s="120"/>
      <c r="D551" s="121" t="s">
        <v>79</v>
      </c>
      <c r="E551" s="130" t="s">
        <v>828</v>
      </c>
      <c r="F551" s="130" t="s">
        <v>829</v>
      </c>
      <c r="I551" s="123"/>
      <c r="J551" s="131">
        <f>BK551</f>
        <v>0</v>
      </c>
      <c r="L551" s="120"/>
      <c r="M551" s="125"/>
      <c r="P551" s="126">
        <f>P552</f>
        <v>0</v>
      </c>
      <c r="R551" s="126">
        <f>R552</f>
        <v>0</v>
      </c>
      <c r="T551" s="127">
        <f>T552</f>
        <v>0</v>
      </c>
      <c r="AR551" s="121" t="s">
        <v>87</v>
      </c>
      <c r="AT551" s="128" t="s">
        <v>79</v>
      </c>
      <c r="AU551" s="128" t="s">
        <v>87</v>
      </c>
      <c r="AY551" s="121" t="s">
        <v>127</v>
      </c>
      <c r="BK551" s="129">
        <f>BK552</f>
        <v>0</v>
      </c>
    </row>
    <row r="552" spans="2:65" s="1" customFormat="1" ht="49.15" customHeight="1">
      <c r="B552" s="32"/>
      <c r="C552" s="132" t="s">
        <v>830</v>
      </c>
      <c r="D552" s="194" t="s">
        <v>129</v>
      </c>
      <c r="E552" s="133" t="s">
        <v>831</v>
      </c>
      <c r="F552" s="134" t="s">
        <v>832</v>
      </c>
      <c r="G552" s="135" t="s">
        <v>327</v>
      </c>
      <c r="H552" s="136">
        <v>925.76400000000001</v>
      </c>
      <c r="I552" s="137"/>
      <c r="J552" s="138">
        <f>ROUND(I552*H552,2)</f>
        <v>0</v>
      </c>
      <c r="K552" s="195" t="s">
        <v>328</v>
      </c>
      <c r="L552" s="32"/>
      <c r="M552" s="139" t="s">
        <v>1</v>
      </c>
      <c r="N552" s="140" t="s">
        <v>45</v>
      </c>
      <c r="P552" s="141">
        <f>O552*H552</f>
        <v>0</v>
      </c>
      <c r="Q552" s="141">
        <v>0</v>
      </c>
      <c r="R552" s="141">
        <f>Q552*H552</f>
        <v>0</v>
      </c>
      <c r="S552" s="141">
        <v>0</v>
      </c>
      <c r="T552" s="142">
        <f>S552*H552</f>
        <v>0</v>
      </c>
      <c r="AR552" s="143" t="s">
        <v>134</v>
      </c>
      <c r="AT552" s="143" t="s">
        <v>129</v>
      </c>
      <c r="AU552" s="143" t="s">
        <v>89</v>
      </c>
      <c r="AY552" s="17" t="s">
        <v>127</v>
      </c>
      <c r="BE552" s="144">
        <f>IF(N552="základní",J552,0)</f>
        <v>0</v>
      </c>
      <c r="BF552" s="144">
        <f>IF(N552="snížená",J552,0)</f>
        <v>0</v>
      </c>
      <c r="BG552" s="144">
        <f>IF(N552="zákl. přenesená",J552,0)</f>
        <v>0</v>
      </c>
      <c r="BH552" s="144">
        <f>IF(N552="sníž. přenesená",J552,0)</f>
        <v>0</v>
      </c>
      <c r="BI552" s="144">
        <f>IF(N552="nulová",J552,0)</f>
        <v>0</v>
      </c>
      <c r="BJ552" s="17" t="s">
        <v>87</v>
      </c>
      <c r="BK552" s="144">
        <f>ROUND(I552*H552,2)</f>
        <v>0</v>
      </c>
      <c r="BL552" s="17" t="s">
        <v>134</v>
      </c>
      <c r="BM552" s="143" t="s">
        <v>833</v>
      </c>
    </row>
    <row r="553" spans="2:65" s="11" customFormat="1" ht="25.9" customHeight="1">
      <c r="B553" s="120"/>
      <c r="D553" s="121" t="s">
        <v>79</v>
      </c>
      <c r="E553" s="122" t="s">
        <v>834</v>
      </c>
      <c r="F553" s="122" t="s">
        <v>835</v>
      </c>
      <c r="I553" s="123"/>
      <c r="J553" s="124">
        <f>BK553</f>
        <v>0</v>
      </c>
      <c r="L553" s="120"/>
      <c r="M553" s="125"/>
      <c r="P553" s="126">
        <f>P554</f>
        <v>0</v>
      </c>
      <c r="R553" s="126">
        <f>R554</f>
        <v>6.7000000000000002E-5</v>
      </c>
      <c r="T553" s="127">
        <f>T554</f>
        <v>0</v>
      </c>
      <c r="AR553" s="121" t="s">
        <v>89</v>
      </c>
      <c r="AT553" s="128" t="s">
        <v>79</v>
      </c>
      <c r="AU553" s="128" t="s">
        <v>80</v>
      </c>
      <c r="AY553" s="121" t="s">
        <v>127</v>
      </c>
      <c r="BK553" s="129">
        <f>BK554</f>
        <v>0</v>
      </c>
    </row>
    <row r="554" spans="2:65" s="11" customFormat="1" ht="22.9" customHeight="1">
      <c r="B554" s="120"/>
      <c r="D554" s="121" t="s">
        <v>79</v>
      </c>
      <c r="E554" s="130" t="s">
        <v>836</v>
      </c>
      <c r="F554" s="130" t="s">
        <v>837</v>
      </c>
      <c r="I554" s="123"/>
      <c r="J554" s="131">
        <f>BK554</f>
        <v>0</v>
      </c>
      <c r="L554" s="120"/>
      <c r="M554" s="125"/>
      <c r="P554" s="126">
        <f>SUM(P555:P560)</f>
        <v>0</v>
      </c>
      <c r="R554" s="126">
        <f>SUM(R555:R560)</f>
        <v>6.7000000000000002E-5</v>
      </c>
      <c r="T554" s="127">
        <f>SUM(T555:T560)</f>
        <v>0</v>
      </c>
      <c r="AR554" s="121" t="s">
        <v>89</v>
      </c>
      <c r="AT554" s="128" t="s">
        <v>79</v>
      </c>
      <c r="AU554" s="128" t="s">
        <v>87</v>
      </c>
      <c r="AY554" s="121" t="s">
        <v>127</v>
      </c>
      <c r="BK554" s="129">
        <f>SUM(BK555:BK560)</f>
        <v>0</v>
      </c>
    </row>
    <row r="555" spans="2:65" s="1" customFormat="1" ht="24.2" customHeight="1">
      <c r="B555" s="32"/>
      <c r="C555" s="132" t="s">
        <v>838</v>
      </c>
      <c r="D555" s="132" t="s">
        <v>129</v>
      </c>
      <c r="E555" s="133" t="s">
        <v>839</v>
      </c>
      <c r="F555" s="134" t="s">
        <v>840</v>
      </c>
      <c r="G555" s="135" t="s">
        <v>132</v>
      </c>
      <c r="H555" s="136">
        <v>0.30299999999999999</v>
      </c>
      <c r="I555" s="137"/>
      <c r="J555" s="138">
        <f>ROUND(I555*H555,2)</f>
        <v>0</v>
      </c>
      <c r="K555" s="134" t="s">
        <v>133</v>
      </c>
      <c r="L555" s="32"/>
      <c r="M555" s="139" t="s">
        <v>1</v>
      </c>
      <c r="N555" s="140" t="s">
        <v>45</v>
      </c>
      <c r="P555" s="141">
        <f>O555*H555</f>
        <v>0</v>
      </c>
      <c r="Q555" s="141">
        <v>0</v>
      </c>
      <c r="R555" s="141">
        <f>Q555*H555</f>
        <v>0</v>
      </c>
      <c r="S555" s="141">
        <v>0</v>
      </c>
      <c r="T555" s="142">
        <f>S555*H555</f>
        <v>0</v>
      </c>
      <c r="AR555" s="143" t="s">
        <v>223</v>
      </c>
      <c r="AT555" s="143" t="s">
        <v>129</v>
      </c>
      <c r="AU555" s="143" t="s">
        <v>89</v>
      </c>
      <c r="AY555" s="17" t="s">
        <v>127</v>
      </c>
      <c r="BE555" s="144">
        <f>IF(N555="základní",J555,0)</f>
        <v>0</v>
      </c>
      <c r="BF555" s="144">
        <f>IF(N555="snížená",J555,0)</f>
        <v>0</v>
      </c>
      <c r="BG555" s="144">
        <f>IF(N555="zákl. přenesená",J555,0)</f>
        <v>0</v>
      </c>
      <c r="BH555" s="144">
        <f>IF(N555="sníž. přenesená",J555,0)</f>
        <v>0</v>
      </c>
      <c r="BI555" s="144">
        <f>IF(N555="nulová",J555,0)</f>
        <v>0</v>
      </c>
      <c r="BJ555" s="17" t="s">
        <v>87</v>
      </c>
      <c r="BK555" s="144">
        <f>ROUND(I555*H555,2)</f>
        <v>0</v>
      </c>
      <c r="BL555" s="17" t="s">
        <v>223</v>
      </c>
      <c r="BM555" s="143" t="s">
        <v>841</v>
      </c>
    </row>
    <row r="556" spans="2:65" s="12" customFormat="1">
      <c r="B556" s="145"/>
      <c r="D556" s="146" t="s">
        <v>147</v>
      </c>
      <c r="E556" s="147" t="s">
        <v>1</v>
      </c>
      <c r="F556" s="148" t="s">
        <v>842</v>
      </c>
      <c r="H556" s="147" t="s">
        <v>1</v>
      </c>
      <c r="I556" s="149"/>
      <c r="L556" s="145"/>
      <c r="M556" s="150"/>
      <c r="T556" s="151"/>
      <c r="AT556" s="147" t="s">
        <v>147</v>
      </c>
      <c r="AU556" s="147" t="s">
        <v>89</v>
      </c>
      <c r="AV556" s="12" t="s">
        <v>87</v>
      </c>
      <c r="AW556" s="12" t="s">
        <v>36</v>
      </c>
      <c r="AX556" s="12" t="s">
        <v>80</v>
      </c>
      <c r="AY556" s="147" t="s">
        <v>127</v>
      </c>
    </row>
    <row r="557" spans="2:65" s="13" customFormat="1">
      <c r="B557" s="152"/>
      <c r="D557" s="146" t="s">
        <v>147</v>
      </c>
      <c r="E557" s="153" t="s">
        <v>1</v>
      </c>
      <c r="F557" s="154" t="s">
        <v>843</v>
      </c>
      <c r="H557" s="155">
        <v>0.30299999999999999</v>
      </c>
      <c r="I557" s="156"/>
      <c r="L557" s="152"/>
      <c r="M557" s="157"/>
      <c r="T557" s="158"/>
      <c r="AT557" s="153" t="s">
        <v>147</v>
      </c>
      <c r="AU557" s="153" t="s">
        <v>89</v>
      </c>
      <c r="AV557" s="13" t="s">
        <v>89</v>
      </c>
      <c r="AW557" s="13" t="s">
        <v>36</v>
      </c>
      <c r="AX557" s="13" t="s">
        <v>87</v>
      </c>
      <c r="AY557" s="153" t="s">
        <v>127</v>
      </c>
    </row>
    <row r="558" spans="2:65" s="1" customFormat="1" ht="21.75" customHeight="1">
      <c r="B558" s="32"/>
      <c r="C558" s="176" t="s">
        <v>844</v>
      </c>
      <c r="D558" s="176" t="s">
        <v>258</v>
      </c>
      <c r="E558" s="177" t="s">
        <v>845</v>
      </c>
      <c r="F558" s="178" t="s">
        <v>846</v>
      </c>
      <c r="G558" s="179" t="s">
        <v>382</v>
      </c>
      <c r="H558" s="180">
        <v>6.7000000000000004E-2</v>
      </c>
      <c r="I558" s="181"/>
      <c r="J558" s="182">
        <f>ROUND(I558*H558,2)</f>
        <v>0</v>
      </c>
      <c r="K558" s="178" t="s">
        <v>133</v>
      </c>
      <c r="L558" s="183"/>
      <c r="M558" s="184" t="s">
        <v>1</v>
      </c>
      <c r="N558" s="185" t="s">
        <v>45</v>
      </c>
      <c r="P558" s="141">
        <f>O558*H558</f>
        <v>0</v>
      </c>
      <c r="Q558" s="141">
        <v>1E-3</v>
      </c>
      <c r="R558" s="141">
        <f>Q558*H558</f>
        <v>6.7000000000000002E-5</v>
      </c>
      <c r="S558" s="141">
        <v>0</v>
      </c>
      <c r="T558" s="142">
        <f>S558*H558</f>
        <v>0</v>
      </c>
      <c r="AR558" s="143" t="s">
        <v>304</v>
      </c>
      <c r="AT558" s="143" t="s">
        <v>258</v>
      </c>
      <c r="AU558" s="143" t="s">
        <v>89</v>
      </c>
      <c r="AY558" s="17" t="s">
        <v>127</v>
      </c>
      <c r="BE558" s="144">
        <f>IF(N558="základní",J558,0)</f>
        <v>0</v>
      </c>
      <c r="BF558" s="144">
        <f>IF(N558="snížená",J558,0)</f>
        <v>0</v>
      </c>
      <c r="BG558" s="144">
        <f>IF(N558="zákl. přenesená",J558,0)</f>
        <v>0</v>
      </c>
      <c r="BH558" s="144">
        <f>IF(N558="sníž. přenesená",J558,0)</f>
        <v>0</v>
      </c>
      <c r="BI558" s="144">
        <f>IF(N558="nulová",J558,0)</f>
        <v>0</v>
      </c>
      <c r="BJ558" s="17" t="s">
        <v>87</v>
      </c>
      <c r="BK558" s="144">
        <f>ROUND(I558*H558,2)</f>
        <v>0</v>
      </c>
      <c r="BL558" s="17" t="s">
        <v>223</v>
      </c>
      <c r="BM558" s="143" t="s">
        <v>847</v>
      </c>
    </row>
    <row r="559" spans="2:65" s="1" customFormat="1" ht="19.5">
      <c r="B559" s="32"/>
      <c r="D559" s="146" t="s">
        <v>167</v>
      </c>
      <c r="F559" s="166" t="s">
        <v>848</v>
      </c>
      <c r="I559" s="167"/>
      <c r="L559" s="32"/>
      <c r="M559" s="168"/>
      <c r="T559" s="56"/>
      <c r="AT559" s="17" t="s">
        <v>167</v>
      </c>
      <c r="AU559" s="17" t="s">
        <v>89</v>
      </c>
    </row>
    <row r="560" spans="2:65" s="13" customFormat="1">
      <c r="B560" s="152"/>
      <c r="D560" s="146" t="s">
        <v>147</v>
      </c>
      <c r="E560" s="153" t="s">
        <v>1</v>
      </c>
      <c r="F560" s="154" t="s">
        <v>849</v>
      </c>
      <c r="H560" s="155">
        <v>6.7000000000000004E-2</v>
      </c>
      <c r="I560" s="156"/>
      <c r="L560" s="152"/>
      <c r="M560" s="186"/>
      <c r="N560" s="187"/>
      <c r="O560" s="187"/>
      <c r="P560" s="187"/>
      <c r="Q560" s="187"/>
      <c r="R560" s="187"/>
      <c r="S560" s="187"/>
      <c r="T560" s="188"/>
      <c r="AT560" s="153" t="s">
        <v>147</v>
      </c>
      <c r="AU560" s="153" t="s">
        <v>89</v>
      </c>
      <c r="AV560" s="13" t="s">
        <v>89</v>
      </c>
      <c r="AW560" s="13" t="s">
        <v>36</v>
      </c>
      <c r="AX560" s="13" t="s">
        <v>87</v>
      </c>
      <c r="AY560" s="153" t="s">
        <v>127</v>
      </c>
    </row>
    <row r="561" spans="2:12" s="1" customFormat="1" ht="6.95" customHeight="1">
      <c r="B561" s="44"/>
      <c r="C561" s="45"/>
      <c r="D561" s="45"/>
      <c r="E561" s="45"/>
      <c r="F561" s="45"/>
      <c r="G561" s="45"/>
      <c r="H561" s="45"/>
      <c r="I561" s="45"/>
      <c r="J561" s="45"/>
      <c r="K561" s="45"/>
      <c r="L561" s="32"/>
    </row>
  </sheetData>
  <sheetProtection algorithmName="SHA-512" hashValue="4j6yl4nd6AV/UgCJe808hTpXZnoxWpCiS68p48B9nRwteAedqhRzUbeGX0n67Haopvdnl1S1TkvsJdhhnsKkvg==" saltValue="reX6v4QUdptiGRcTHggVnQ==" spinCount="100000" sheet="1" objects="1" scenarios="1" formatColumns="0" formatRows="0" autoFilter="0"/>
  <autoFilter ref="C126:K560" xr:uid="{00000000-0009-0000-0000-000001000000}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77" fitToHeight="100" orientation="portrait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60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6"/>
      <c r="M2" s="196"/>
      <c r="N2" s="196"/>
      <c r="O2" s="196"/>
      <c r="P2" s="196"/>
      <c r="Q2" s="196"/>
      <c r="R2" s="196"/>
      <c r="S2" s="196"/>
      <c r="T2" s="196"/>
      <c r="U2" s="196"/>
      <c r="V2" s="196"/>
      <c r="AT2" s="17" t="s">
        <v>92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89</v>
      </c>
    </row>
    <row r="4" spans="2:46" ht="24.95" customHeight="1">
      <c r="B4" s="20"/>
      <c r="D4" s="21" t="s">
        <v>93</v>
      </c>
      <c r="L4" s="20"/>
      <c r="M4" s="88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35" t="str">
        <f>'Rekapitulace stavby'!K6</f>
        <v>Pardubice, Dražkovice u mateřské školy- vodovod</v>
      </c>
      <c r="F7" s="236"/>
      <c r="G7" s="236"/>
      <c r="H7" s="236"/>
      <c r="L7" s="20"/>
    </row>
    <row r="8" spans="2:46" s="1" customFormat="1" ht="12" customHeight="1">
      <c r="B8" s="32"/>
      <c r="D8" s="27" t="s">
        <v>94</v>
      </c>
      <c r="L8" s="32"/>
    </row>
    <row r="9" spans="2:46" s="1" customFormat="1" ht="16.5" customHeight="1">
      <c r="B9" s="32"/>
      <c r="E9" s="207" t="s">
        <v>850</v>
      </c>
      <c r="F9" s="234"/>
      <c r="G9" s="234"/>
      <c r="H9" s="234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11. 4. 2023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26</v>
      </c>
      <c r="L14" s="32"/>
    </row>
    <row r="15" spans="2:46" s="1" customFormat="1" ht="18" customHeight="1">
      <c r="B15" s="32"/>
      <c r="E15" s="25" t="s">
        <v>27</v>
      </c>
      <c r="I15" s="27" t="s">
        <v>28</v>
      </c>
      <c r="J15" s="25" t="s">
        <v>29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30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7" t="str">
        <f>'Rekapitulace stavby'!E14</f>
        <v>Vyplň údaj</v>
      </c>
      <c r="F18" s="226"/>
      <c r="G18" s="226"/>
      <c r="H18" s="226"/>
      <c r="I18" s="27" t="s">
        <v>28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32</v>
      </c>
      <c r="I20" s="27" t="s">
        <v>25</v>
      </c>
      <c r="J20" s="25" t="s">
        <v>33</v>
      </c>
      <c r="L20" s="32"/>
    </row>
    <row r="21" spans="2:12" s="1" customFormat="1" ht="18" customHeight="1">
      <c r="B21" s="32"/>
      <c r="E21" s="25" t="s">
        <v>34</v>
      </c>
      <c r="I21" s="27" t="s">
        <v>28</v>
      </c>
      <c r="J21" s="25" t="s">
        <v>35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37</v>
      </c>
      <c r="I23" s="27" t="s">
        <v>25</v>
      </c>
      <c r="J23" s="25" t="s">
        <v>1</v>
      </c>
      <c r="L23" s="32"/>
    </row>
    <row r="24" spans="2:12" s="1" customFormat="1" ht="18" customHeight="1">
      <c r="B24" s="32"/>
      <c r="E24" s="25" t="s">
        <v>38</v>
      </c>
      <c r="I24" s="27" t="s">
        <v>28</v>
      </c>
      <c r="J24" s="25" t="s">
        <v>1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39</v>
      </c>
      <c r="L26" s="32"/>
    </row>
    <row r="27" spans="2:12" s="7" customFormat="1" ht="16.5" customHeight="1">
      <c r="B27" s="89"/>
      <c r="E27" s="230" t="s">
        <v>1</v>
      </c>
      <c r="F27" s="230"/>
      <c r="G27" s="230"/>
      <c r="H27" s="230"/>
      <c r="L27" s="89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40</v>
      </c>
      <c r="J30" s="66">
        <f>ROUND(J124,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42</v>
      </c>
      <c r="I32" s="35" t="s">
        <v>41</v>
      </c>
      <c r="J32" s="35" t="s">
        <v>43</v>
      </c>
      <c r="L32" s="32"/>
    </row>
    <row r="33" spans="2:12" s="1" customFormat="1" ht="14.45" customHeight="1">
      <c r="B33" s="32"/>
      <c r="D33" s="55" t="s">
        <v>44</v>
      </c>
      <c r="E33" s="27" t="s">
        <v>45</v>
      </c>
      <c r="F33" s="91">
        <f>ROUND((SUM(BE124:BE159)),  2)</f>
        <v>0</v>
      </c>
      <c r="I33" s="92">
        <v>0.21</v>
      </c>
      <c r="J33" s="91">
        <f>ROUND(((SUM(BE124:BE159))*I33),  2)</f>
        <v>0</v>
      </c>
      <c r="L33" s="32"/>
    </row>
    <row r="34" spans="2:12" s="1" customFormat="1" ht="14.45" customHeight="1">
      <c r="B34" s="32"/>
      <c r="E34" s="27" t="s">
        <v>46</v>
      </c>
      <c r="F34" s="91">
        <f>ROUND((SUM(BF124:BF159)),  2)</f>
        <v>0</v>
      </c>
      <c r="I34" s="92">
        <v>0.15</v>
      </c>
      <c r="J34" s="91">
        <f>ROUND(((SUM(BF124:BF159))*I34),  2)</f>
        <v>0</v>
      </c>
      <c r="L34" s="32"/>
    </row>
    <row r="35" spans="2:12" s="1" customFormat="1" ht="14.45" hidden="1" customHeight="1">
      <c r="B35" s="32"/>
      <c r="E35" s="27" t="s">
        <v>47</v>
      </c>
      <c r="F35" s="91">
        <f>ROUND((SUM(BG124:BG159)),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48</v>
      </c>
      <c r="F36" s="91">
        <f>ROUND((SUM(BH124:BH159)),  2)</f>
        <v>0</v>
      </c>
      <c r="I36" s="92">
        <v>0.15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49</v>
      </c>
      <c r="F37" s="91">
        <f>ROUND((SUM(BI124:BI159)),  2)</f>
        <v>0</v>
      </c>
      <c r="I37" s="92">
        <v>0</v>
      </c>
      <c r="J37" s="91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3"/>
      <c r="D39" s="94" t="s">
        <v>50</v>
      </c>
      <c r="E39" s="57"/>
      <c r="F39" s="57"/>
      <c r="G39" s="95" t="s">
        <v>51</v>
      </c>
      <c r="H39" s="96" t="s">
        <v>52</v>
      </c>
      <c r="I39" s="57"/>
      <c r="J39" s="97">
        <f>SUM(J30:J37)</f>
        <v>0</v>
      </c>
      <c r="K39" s="98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53</v>
      </c>
      <c r="E50" s="42"/>
      <c r="F50" s="42"/>
      <c r="G50" s="41" t="s">
        <v>54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3" t="s">
        <v>55</v>
      </c>
      <c r="E61" s="34"/>
      <c r="F61" s="99" t="s">
        <v>56</v>
      </c>
      <c r="G61" s="43" t="s">
        <v>55</v>
      </c>
      <c r="H61" s="34"/>
      <c r="I61" s="34"/>
      <c r="J61" s="100" t="s">
        <v>56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1" t="s">
        <v>57</v>
      </c>
      <c r="E65" s="42"/>
      <c r="F65" s="42"/>
      <c r="G65" s="41" t="s">
        <v>58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3" t="s">
        <v>55</v>
      </c>
      <c r="E76" s="34"/>
      <c r="F76" s="99" t="s">
        <v>56</v>
      </c>
      <c r="G76" s="43" t="s">
        <v>55</v>
      </c>
      <c r="H76" s="34"/>
      <c r="I76" s="34"/>
      <c r="J76" s="100" t="s">
        <v>56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96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35" t="str">
        <f>E7</f>
        <v>Pardubice, Dražkovice u mateřské školy- vodovod</v>
      </c>
      <c r="F85" s="236"/>
      <c r="G85" s="236"/>
      <c r="H85" s="236"/>
      <c r="L85" s="32"/>
    </row>
    <row r="86" spans="2:47" s="1" customFormat="1" ht="12" customHeight="1">
      <c r="B86" s="32"/>
      <c r="C86" s="27" t="s">
        <v>94</v>
      </c>
      <c r="L86" s="32"/>
    </row>
    <row r="87" spans="2:47" s="1" customFormat="1" ht="16.5" customHeight="1">
      <c r="B87" s="32"/>
      <c r="E87" s="207" t="str">
        <f>E9</f>
        <v>02 - Vedlejší a ostatní náklady</v>
      </c>
      <c r="F87" s="234"/>
      <c r="G87" s="234"/>
      <c r="H87" s="234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Pardubice</v>
      </c>
      <c r="I89" s="27" t="s">
        <v>22</v>
      </c>
      <c r="J89" s="52" t="str">
        <f>IF(J12="","",J12)</f>
        <v>11. 4. 2023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7" t="s">
        <v>24</v>
      </c>
      <c r="F91" s="25" t="str">
        <f>E15</f>
        <v>Vodovody a kanalizace Pardubice, a.s.</v>
      </c>
      <c r="I91" s="27" t="s">
        <v>32</v>
      </c>
      <c r="J91" s="30" t="str">
        <f>E21</f>
        <v>Multiaqua s.r.o.</v>
      </c>
      <c r="L91" s="32"/>
    </row>
    <row r="92" spans="2:47" s="1" customFormat="1" ht="15.2" customHeight="1">
      <c r="B92" s="32"/>
      <c r="C92" s="27" t="s">
        <v>30</v>
      </c>
      <c r="F92" s="25" t="str">
        <f>IF(E18="","",E18)</f>
        <v>Vyplň údaj</v>
      </c>
      <c r="I92" s="27" t="s">
        <v>37</v>
      </c>
      <c r="J92" s="30" t="str">
        <f>E24</f>
        <v>Leona Šaldová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97</v>
      </c>
      <c r="D94" s="93"/>
      <c r="E94" s="93"/>
      <c r="F94" s="93"/>
      <c r="G94" s="93"/>
      <c r="H94" s="93"/>
      <c r="I94" s="93"/>
      <c r="J94" s="102" t="s">
        <v>98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99</v>
      </c>
      <c r="J96" s="66">
        <f>J124</f>
        <v>0</v>
      </c>
      <c r="L96" s="32"/>
      <c r="AU96" s="17" t="s">
        <v>100</v>
      </c>
    </row>
    <row r="97" spans="2:12" s="8" customFormat="1" ht="24.95" customHeight="1">
      <c r="B97" s="104"/>
      <c r="D97" s="105" t="s">
        <v>851</v>
      </c>
      <c r="E97" s="106"/>
      <c r="F97" s="106"/>
      <c r="G97" s="106"/>
      <c r="H97" s="106"/>
      <c r="I97" s="106"/>
      <c r="J97" s="107">
        <f>J125</f>
        <v>0</v>
      </c>
      <c r="L97" s="104"/>
    </row>
    <row r="98" spans="2:12" s="9" customFormat="1" ht="19.899999999999999" customHeight="1">
      <c r="B98" s="108"/>
      <c r="D98" s="109" t="s">
        <v>852</v>
      </c>
      <c r="E98" s="110"/>
      <c r="F98" s="110"/>
      <c r="G98" s="110"/>
      <c r="H98" s="110"/>
      <c r="I98" s="110"/>
      <c r="J98" s="111">
        <f>J126</f>
        <v>0</v>
      </c>
      <c r="L98" s="108"/>
    </row>
    <row r="99" spans="2:12" s="8" customFormat="1" ht="24.95" customHeight="1">
      <c r="B99" s="104"/>
      <c r="D99" s="105" t="s">
        <v>853</v>
      </c>
      <c r="E99" s="106"/>
      <c r="F99" s="106"/>
      <c r="G99" s="106"/>
      <c r="H99" s="106"/>
      <c r="I99" s="106"/>
      <c r="J99" s="107">
        <f>J130</f>
        <v>0</v>
      </c>
      <c r="L99" s="104"/>
    </row>
    <row r="100" spans="2:12" s="9" customFormat="1" ht="19.899999999999999" customHeight="1">
      <c r="B100" s="108"/>
      <c r="D100" s="109" t="s">
        <v>852</v>
      </c>
      <c r="E100" s="110"/>
      <c r="F100" s="110"/>
      <c r="G100" s="110"/>
      <c r="H100" s="110"/>
      <c r="I100" s="110"/>
      <c r="J100" s="111">
        <f>J131</f>
        <v>0</v>
      </c>
      <c r="L100" s="108"/>
    </row>
    <row r="101" spans="2:12" s="8" customFormat="1" ht="24.95" customHeight="1">
      <c r="B101" s="104"/>
      <c r="D101" s="105" t="s">
        <v>854</v>
      </c>
      <c r="E101" s="106"/>
      <c r="F101" s="106"/>
      <c r="G101" s="106"/>
      <c r="H101" s="106"/>
      <c r="I101" s="106"/>
      <c r="J101" s="107">
        <f>J137</f>
        <v>0</v>
      </c>
      <c r="L101" s="104"/>
    </row>
    <row r="102" spans="2:12" s="9" customFormat="1" ht="19.899999999999999" customHeight="1">
      <c r="B102" s="108"/>
      <c r="D102" s="109" t="s">
        <v>852</v>
      </c>
      <c r="E102" s="110"/>
      <c r="F102" s="110"/>
      <c r="G102" s="110"/>
      <c r="H102" s="110"/>
      <c r="I102" s="110"/>
      <c r="J102" s="111">
        <f>J138</f>
        <v>0</v>
      </c>
      <c r="L102" s="108"/>
    </row>
    <row r="103" spans="2:12" s="8" customFormat="1" ht="24.95" customHeight="1">
      <c r="B103" s="104"/>
      <c r="D103" s="105" t="s">
        <v>855</v>
      </c>
      <c r="E103" s="106"/>
      <c r="F103" s="106"/>
      <c r="G103" s="106"/>
      <c r="H103" s="106"/>
      <c r="I103" s="106"/>
      <c r="J103" s="107">
        <f>J149</f>
        <v>0</v>
      </c>
      <c r="L103" s="104"/>
    </row>
    <row r="104" spans="2:12" s="9" customFormat="1" ht="19.899999999999999" customHeight="1">
      <c r="B104" s="108"/>
      <c r="D104" s="109" t="s">
        <v>852</v>
      </c>
      <c r="E104" s="110"/>
      <c r="F104" s="110"/>
      <c r="G104" s="110"/>
      <c r="H104" s="110"/>
      <c r="I104" s="110"/>
      <c r="J104" s="111">
        <f>J150</f>
        <v>0</v>
      </c>
      <c r="L104" s="108"/>
    </row>
    <row r="105" spans="2:12" s="1" customFormat="1" ht="21.75" customHeight="1">
      <c r="B105" s="32"/>
      <c r="L105" s="32"/>
    </row>
    <row r="106" spans="2:12" s="1" customFormat="1" ht="6.95" customHeight="1"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32"/>
    </row>
    <row r="110" spans="2:12" s="1" customFormat="1" ht="6.95" customHeight="1"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32"/>
    </row>
    <row r="111" spans="2:12" s="1" customFormat="1" ht="24.95" customHeight="1">
      <c r="B111" s="32"/>
      <c r="C111" s="21" t="s">
        <v>112</v>
      </c>
      <c r="L111" s="32"/>
    </row>
    <row r="112" spans="2:12" s="1" customFormat="1" ht="6.95" customHeight="1">
      <c r="B112" s="32"/>
      <c r="L112" s="32"/>
    </row>
    <row r="113" spans="2:65" s="1" customFormat="1" ht="12" customHeight="1">
      <c r="B113" s="32"/>
      <c r="C113" s="27" t="s">
        <v>16</v>
      </c>
      <c r="L113" s="32"/>
    </row>
    <row r="114" spans="2:65" s="1" customFormat="1" ht="16.5" customHeight="1">
      <c r="B114" s="32"/>
      <c r="E114" s="235" t="str">
        <f>E7</f>
        <v>Pardubice, Dražkovice u mateřské školy- vodovod</v>
      </c>
      <c r="F114" s="236"/>
      <c r="G114" s="236"/>
      <c r="H114" s="236"/>
      <c r="L114" s="32"/>
    </row>
    <row r="115" spans="2:65" s="1" customFormat="1" ht="12" customHeight="1">
      <c r="B115" s="32"/>
      <c r="C115" s="27" t="s">
        <v>94</v>
      </c>
      <c r="L115" s="32"/>
    </row>
    <row r="116" spans="2:65" s="1" customFormat="1" ht="16.5" customHeight="1">
      <c r="B116" s="32"/>
      <c r="E116" s="207" t="str">
        <f>E9</f>
        <v>02 - Vedlejší a ostatní náklady</v>
      </c>
      <c r="F116" s="234"/>
      <c r="G116" s="234"/>
      <c r="H116" s="234"/>
      <c r="L116" s="32"/>
    </row>
    <row r="117" spans="2:65" s="1" customFormat="1" ht="6.95" customHeight="1">
      <c r="B117" s="32"/>
      <c r="L117" s="32"/>
    </row>
    <row r="118" spans="2:65" s="1" customFormat="1" ht="12" customHeight="1">
      <c r="B118" s="32"/>
      <c r="C118" s="27" t="s">
        <v>20</v>
      </c>
      <c r="F118" s="25" t="str">
        <f>F12</f>
        <v>Pardubice</v>
      </c>
      <c r="I118" s="27" t="s">
        <v>22</v>
      </c>
      <c r="J118" s="52" t="str">
        <f>IF(J12="","",J12)</f>
        <v>11. 4. 2023</v>
      </c>
      <c r="L118" s="32"/>
    </row>
    <row r="119" spans="2:65" s="1" customFormat="1" ht="6.95" customHeight="1">
      <c r="B119" s="32"/>
      <c r="L119" s="32"/>
    </row>
    <row r="120" spans="2:65" s="1" customFormat="1" ht="15.2" customHeight="1">
      <c r="B120" s="32"/>
      <c r="C120" s="27" t="s">
        <v>24</v>
      </c>
      <c r="F120" s="25" t="str">
        <f>E15</f>
        <v>Vodovody a kanalizace Pardubice, a.s.</v>
      </c>
      <c r="I120" s="27" t="s">
        <v>32</v>
      </c>
      <c r="J120" s="30" t="str">
        <f>E21</f>
        <v>Multiaqua s.r.o.</v>
      </c>
      <c r="L120" s="32"/>
    </row>
    <row r="121" spans="2:65" s="1" customFormat="1" ht="15.2" customHeight="1">
      <c r="B121" s="32"/>
      <c r="C121" s="27" t="s">
        <v>30</v>
      </c>
      <c r="F121" s="25" t="str">
        <f>IF(E18="","",E18)</f>
        <v>Vyplň údaj</v>
      </c>
      <c r="I121" s="27" t="s">
        <v>37</v>
      </c>
      <c r="J121" s="30" t="str">
        <f>E24</f>
        <v>Leona Šaldová</v>
      </c>
      <c r="L121" s="32"/>
    </row>
    <row r="122" spans="2:65" s="1" customFormat="1" ht="10.35" customHeight="1">
      <c r="B122" s="32"/>
      <c r="L122" s="32"/>
    </row>
    <row r="123" spans="2:65" s="10" customFormat="1" ht="29.25" customHeight="1">
      <c r="B123" s="112"/>
      <c r="C123" s="113" t="s">
        <v>113</v>
      </c>
      <c r="D123" s="114" t="s">
        <v>65</v>
      </c>
      <c r="E123" s="114" t="s">
        <v>61</v>
      </c>
      <c r="F123" s="114" t="s">
        <v>62</v>
      </c>
      <c r="G123" s="114" t="s">
        <v>114</v>
      </c>
      <c r="H123" s="114" t="s">
        <v>115</v>
      </c>
      <c r="I123" s="114" t="s">
        <v>116</v>
      </c>
      <c r="J123" s="114" t="s">
        <v>98</v>
      </c>
      <c r="K123" s="115" t="s">
        <v>117</v>
      </c>
      <c r="L123" s="112"/>
      <c r="M123" s="59" t="s">
        <v>1</v>
      </c>
      <c r="N123" s="60" t="s">
        <v>44</v>
      </c>
      <c r="O123" s="60" t="s">
        <v>118</v>
      </c>
      <c r="P123" s="60" t="s">
        <v>119</v>
      </c>
      <c r="Q123" s="60" t="s">
        <v>120</v>
      </c>
      <c r="R123" s="60" t="s">
        <v>121</v>
      </c>
      <c r="S123" s="60" t="s">
        <v>122</v>
      </c>
      <c r="T123" s="61" t="s">
        <v>123</v>
      </c>
    </row>
    <row r="124" spans="2:65" s="1" customFormat="1" ht="22.9" customHeight="1">
      <c r="B124" s="32"/>
      <c r="C124" s="64" t="s">
        <v>124</v>
      </c>
      <c r="J124" s="116">
        <f>BK124</f>
        <v>0</v>
      </c>
      <c r="L124" s="32"/>
      <c r="M124" s="62"/>
      <c r="N124" s="53"/>
      <c r="O124" s="53"/>
      <c r="P124" s="117">
        <f>P125+P130+P137+P149</f>
        <v>0</v>
      </c>
      <c r="Q124" s="53"/>
      <c r="R124" s="117">
        <f>R125+R130+R137+R149</f>
        <v>0</v>
      </c>
      <c r="S124" s="53"/>
      <c r="T124" s="118">
        <f>T125+T130+T137+T149</f>
        <v>0</v>
      </c>
      <c r="AT124" s="17" t="s">
        <v>79</v>
      </c>
      <c r="AU124" s="17" t="s">
        <v>100</v>
      </c>
      <c r="BK124" s="119">
        <f>BK125+BK130+BK137+BK149</f>
        <v>0</v>
      </c>
    </row>
    <row r="125" spans="2:65" s="11" customFormat="1" ht="25.9" customHeight="1">
      <c r="B125" s="120"/>
      <c r="D125" s="121" t="s">
        <v>79</v>
      </c>
      <c r="E125" s="122" t="s">
        <v>856</v>
      </c>
      <c r="F125" s="122" t="s">
        <v>857</v>
      </c>
      <c r="I125" s="123"/>
      <c r="J125" s="124">
        <f>BK125</f>
        <v>0</v>
      </c>
      <c r="L125" s="120"/>
      <c r="M125" s="125"/>
      <c r="P125" s="126">
        <f>P126</f>
        <v>0</v>
      </c>
      <c r="R125" s="126">
        <f>R126</f>
        <v>0</v>
      </c>
      <c r="T125" s="127">
        <f>T126</f>
        <v>0</v>
      </c>
      <c r="AR125" s="121" t="s">
        <v>87</v>
      </c>
      <c r="AT125" s="128" t="s">
        <v>79</v>
      </c>
      <c r="AU125" s="128" t="s">
        <v>80</v>
      </c>
      <c r="AY125" s="121" t="s">
        <v>127</v>
      </c>
      <c r="BK125" s="129">
        <f>BK126</f>
        <v>0</v>
      </c>
    </row>
    <row r="126" spans="2:65" s="11" customFormat="1" ht="22.9" customHeight="1">
      <c r="B126" s="120"/>
      <c r="D126" s="121" t="s">
        <v>79</v>
      </c>
      <c r="E126" s="130" t="s">
        <v>858</v>
      </c>
      <c r="F126" s="130" t="s">
        <v>859</v>
      </c>
      <c r="I126" s="123"/>
      <c r="J126" s="131">
        <f>BK126</f>
        <v>0</v>
      </c>
      <c r="L126" s="120"/>
      <c r="M126" s="125"/>
      <c r="P126" s="126">
        <f>SUM(P127:P129)</f>
        <v>0</v>
      </c>
      <c r="R126" s="126">
        <f>SUM(R127:R129)</f>
        <v>0</v>
      </c>
      <c r="T126" s="127">
        <f>SUM(T127:T129)</f>
        <v>0</v>
      </c>
      <c r="AR126" s="121" t="s">
        <v>87</v>
      </c>
      <c r="AT126" s="128" t="s">
        <v>79</v>
      </c>
      <c r="AU126" s="128" t="s">
        <v>87</v>
      </c>
      <c r="AY126" s="121" t="s">
        <v>127</v>
      </c>
      <c r="BK126" s="129">
        <f>SUM(BK127:BK129)</f>
        <v>0</v>
      </c>
    </row>
    <row r="127" spans="2:65" s="1" customFormat="1" ht="24.2" customHeight="1">
      <c r="B127" s="32"/>
      <c r="C127" s="132" t="s">
        <v>87</v>
      </c>
      <c r="D127" s="132" t="s">
        <v>129</v>
      </c>
      <c r="E127" s="133" t="s">
        <v>860</v>
      </c>
      <c r="F127" s="134" t="s">
        <v>861</v>
      </c>
      <c r="G127" s="135" t="s">
        <v>862</v>
      </c>
      <c r="H127" s="136">
        <v>1</v>
      </c>
      <c r="I127" s="137"/>
      <c r="J127" s="138">
        <f>ROUND(I127*H127,2)</f>
        <v>0</v>
      </c>
      <c r="K127" s="134" t="s">
        <v>1</v>
      </c>
      <c r="L127" s="32"/>
      <c r="M127" s="139" t="s">
        <v>1</v>
      </c>
      <c r="N127" s="140" t="s">
        <v>45</v>
      </c>
      <c r="P127" s="141">
        <f>O127*H127</f>
        <v>0</v>
      </c>
      <c r="Q127" s="141">
        <v>0</v>
      </c>
      <c r="R127" s="141">
        <f>Q127*H127</f>
        <v>0</v>
      </c>
      <c r="S127" s="141">
        <v>0</v>
      </c>
      <c r="T127" s="142">
        <f>S127*H127</f>
        <v>0</v>
      </c>
      <c r="AR127" s="143" t="s">
        <v>134</v>
      </c>
      <c r="AT127" s="143" t="s">
        <v>129</v>
      </c>
      <c r="AU127" s="143" t="s">
        <v>89</v>
      </c>
      <c r="AY127" s="17" t="s">
        <v>127</v>
      </c>
      <c r="BE127" s="144">
        <f>IF(N127="základní",J127,0)</f>
        <v>0</v>
      </c>
      <c r="BF127" s="144">
        <f>IF(N127="snížená",J127,0)</f>
        <v>0</v>
      </c>
      <c r="BG127" s="144">
        <f>IF(N127="zákl. přenesená",J127,0)</f>
        <v>0</v>
      </c>
      <c r="BH127" s="144">
        <f>IF(N127="sníž. přenesená",J127,0)</f>
        <v>0</v>
      </c>
      <c r="BI127" s="144">
        <f>IF(N127="nulová",J127,0)</f>
        <v>0</v>
      </c>
      <c r="BJ127" s="17" t="s">
        <v>87</v>
      </c>
      <c r="BK127" s="144">
        <f>ROUND(I127*H127,2)</f>
        <v>0</v>
      </c>
      <c r="BL127" s="17" t="s">
        <v>134</v>
      </c>
      <c r="BM127" s="143" t="s">
        <v>89</v>
      </c>
    </row>
    <row r="128" spans="2:65" s="1" customFormat="1" ht="16.5" customHeight="1">
      <c r="B128" s="32"/>
      <c r="C128" s="132" t="s">
        <v>89</v>
      </c>
      <c r="D128" s="132" t="s">
        <v>129</v>
      </c>
      <c r="E128" s="133" t="s">
        <v>863</v>
      </c>
      <c r="F128" s="134" t="s">
        <v>864</v>
      </c>
      <c r="G128" s="135" t="s">
        <v>862</v>
      </c>
      <c r="H128" s="136">
        <v>1</v>
      </c>
      <c r="I128" s="137"/>
      <c r="J128" s="138">
        <f>ROUND(I128*H128,2)</f>
        <v>0</v>
      </c>
      <c r="K128" s="134" t="s">
        <v>1</v>
      </c>
      <c r="L128" s="32"/>
      <c r="M128" s="139" t="s">
        <v>1</v>
      </c>
      <c r="N128" s="140" t="s">
        <v>45</v>
      </c>
      <c r="P128" s="141">
        <f>O128*H128</f>
        <v>0</v>
      </c>
      <c r="Q128" s="141">
        <v>0</v>
      </c>
      <c r="R128" s="141">
        <f>Q128*H128</f>
        <v>0</v>
      </c>
      <c r="S128" s="141">
        <v>0</v>
      </c>
      <c r="T128" s="142">
        <f>S128*H128</f>
        <v>0</v>
      </c>
      <c r="AR128" s="143" t="s">
        <v>134</v>
      </c>
      <c r="AT128" s="143" t="s">
        <v>129</v>
      </c>
      <c r="AU128" s="143" t="s">
        <v>89</v>
      </c>
      <c r="AY128" s="17" t="s">
        <v>127</v>
      </c>
      <c r="BE128" s="144">
        <f>IF(N128="základní",J128,0)</f>
        <v>0</v>
      </c>
      <c r="BF128" s="144">
        <f>IF(N128="snížená",J128,0)</f>
        <v>0</v>
      </c>
      <c r="BG128" s="144">
        <f>IF(N128="zákl. přenesená",J128,0)</f>
        <v>0</v>
      </c>
      <c r="BH128" s="144">
        <f>IF(N128="sníž. přenesená",J128,0)</f>
        <v>0</v>
      </c>
      <c r="BI128" s="144">
        <f>IF(N128="nulová",J128,0)</f>
        <v>0</v>
      </c>
      <c r="BJ128" s="17" t="s">
        <v>87</v>
      </c>
      <c r="BK128" s="144">
        <f>ROUND(I128*H128,2)</f>
        <v>0</v>
      </c>
      <c r="BL128" s="17" t="s">
        <v>134</v>
      </c>
      <c r="BM128" s="143" t="s">
        <v>134</v>
      </c>
    </row>
    <row r="129" spans="2:65" s="1" customFormat="1" ht="16.5" customHeight="1">
      <c r="B129" s="32"/>
      <c r="C129" s="132" t="s">
        <v>140</v>
      </c>
      <c r="D129" s="132" t="s">
        <v>129</v>
      </c>
      <c r="E129" s="133" t="s">
        <v>865</v>
      </c>
      <c r="F129" s="134" t="s">
        <v>866</v>
      </c>
      <c r="G129" s="135" t="s">
        <v>862</v>
      </c>
      <c r="H129" s="136">
        <v>1</v>
      </c>
      <c r="I129" s="137"/>
      <c r="J129" s="138">
        <f>ROUND(I129*H129,2)</f>
        <v>0</v>
      </c>
      <c r="K129" s="134" t="s">
        <v>1</v>
      </c>
      <c r="L129" s="32"/>
      <c r="M129" s="139" t="s">
        <v>1</v>
      </c>
      <c r="N129" s="140" t="s">
        <v>45</v>
      </c>
      <c r="P129" s="141">
        <f>O129*H129</f>
        <v>0</v>
      </c>
      <c r="Q129" s="141">
        <v>0</v>
      </c>
      <c r="R129" s="141">
        <f>Q129*H129</f>
        <v>0</v>
      </c>
      <c r="S129" s="141">
        <v>0</v>
      </c>
      <c r="T129" s="142">
        <f>S129*H129</f>
        <v>0</v>
      </c>
      <c r="AR129" s="143" t="s">
        <v>134</v>
      </c>
      <c r="AT129" s="143" t="s">
        <v>129</v>
      </c>
      <c r="AU129" s="143" t="s">
        <v>89</v>
      </c>
      <c r="AY129" s="17" t="s">
        <v>127</v>
      </c>
      <c r="BE129" s="144">
        <f>IF(N129="základní",J129,0)</f>
        <v>0</v>
      </c>
      <c r="BF129" s="144">
        <f>IF(N129="snížená",J129,0)</f>
        <v>0</v>
      </c>
      <c r="BG129" s="144">
        <f>IF(N129="zákl. přenesená",J129,0)</f>
        <v>0</v>
      </c>
      <c r="BH129" s="144">
        <f>IF(N129="sníž. přenesená",J129,0)</f>
        <v>0</v>
      </c>
      <c r="BI129" s="144">
        <f>IF(N129="nulová",J129,0)</f>
        <v>0</v>
      </c>
      <c r="BJ129" s="17" t="s">
        <v>87</v>
      </c>
      <c r="BK129" s="144">
        <f>ROUND(I129*H129,2)</f>
        <v>0</v>
      </c>
      <c r="BL129" s="17" t="s">
        <v>134</v>
      </c>
      <c r="BM129" s="143" t="s">
        <v>158</v>
      </c>
    </row>
    <row r="130" spans="2:65" s="11" customFormat="1" ht="25.9" customHeight="1">
      <c r="B130" s="120"/>
      <c r="D130" s="121" t="s">
        <v>79</v>
      </c>
      <c r="E130" s="122" t="s">
        <v>867</v>
      </c>
      <c r="F130" s="122" t="s">
        <v>868</v>
      </c>
      <c r="I130" s="123"/>
      <c r="J130" s="124">
        <f>BK130</f>
        <v>0</v>
      </c>
      <c r="L130" s="120"/>
      <c r="M130" s="125"/>
      <c r="P130" s="126">
        <f>P131</f>
        <v>0</v>
      </c>
      <c r="R130" s="126">
        <f>R131</f>
        <v>0</v>
      </c>
      <c r="T130" s="127">
        <f>T131</f>
        <v>0</v>
      </c>
      <c r="AR130" s="121" t="s">
        <v>87</v>
      </c>
      <c r="AT130" s="128" t="s">
        <v>79</v>
      </c>
      <c r="AU130" s="128" t="s">
        <v>80</v>
      </c>
      <c r="AY130" s="121" t="s">
        <v>127</v>
      </c>
      <c r="BK130" s="129">
        <f>BK131</f>
        <v>0</v>
      </c>
    </row>
    <row r="131" spans="2:65" s="11" customFormat="1" ht="22.9" customHeight="1">
      <c r="B131" s="120"/>
      <c r="D131" s="121" t="s">
        <v>79</v>
      </c>
      <c r="E131" s="130" t="s">
        <v>858</v>
      </c>
      <c r="F131" s="130" t="s">
        <v>859</v>
      </c>
      <c r="I131" s="123"/>
      <c r="J131" s="131">
        <f>BK131</f>
        <v>0</v>
      </c>
      <c r="L131" s="120"/>
      <c r="M131" s="125"/>
      <c r="P131" s="126">
        <f>SUM(P132:P136)</f>
        <v>0</v>
      </c>
      <c r="R131" s="126">
        <f>SUM(R132:R136)</f>
        <v>0</v>
      </c>
      <c r="T131" s="127">
        <f>SUM(T132:T136)</f>
        <v>0</v>
      </c>
      <c r="AR131" s="121" t="s">
        <v>87</v>
      </c>
      <c r="AT131" s="128" t="s">
        <v>79</v>
      </c>
      <c r="AU131" s="128" t="s">
        <v>87</v>
      </c>
      <c r="AY131" s="121" t="s">
        <v>127</v>
      </c>
      <c r="BK131" s="129">
        <f>SUM(BK132:BK136)</f>
        <v>0</v>
      </c>
    </row>
    <row r="132" spans="2:65" s="1" customFormat="1" ht="16.5" customHeight="1">
      <c r="B132" s="32"/>
      <c r="C132" s="132" t="s">
        <v>134</v>
      </c>
      <c r="D132" s="132" t="s">
        <v>129</v>
      </c>
      <c r="E132" s="133" t="s">
        <v>869</v>
      </c>
      <c r="F132" s="134" t="s">
        <v>870</v>
      </c>
      <c r="G132" s="135" t="s">
        <v>862</v>
      </c>
      <c r="H132" s="136">
        <v>1</v>
      </c>
      <c r="I132" s="137"/>
      <c r="J132" s="138">
        <f>ROUND(I132*H132,2)</f>
        <v>0</v>
      </c>
      <c r="K132" s="134" t="s">
        <v>1</v>
      </c>
      <c r="L132" s="32"/>
      <c r="M132" s="139" t="s">
        <v>1</v>
      </c>
      <c r="N132" s="140" t="s">
        <v>45</v>
      </c>
      <c r="P132" s="141">
        <f>O132*H132</f>
        <v>0</v>
      </c>
      <c r="Q132" s="141">
        <v>0</v>
      </c>
      <c r="R132" s="141">
        <f>Q132*H132</f>
        <v>0</v>
      </c>
      <c r="S132" s="141">
        <v>0</v>
      </c>
      <c r="T132" s="142">
        <f>S132*H132</f>
        <v>0</v>
      </c>
      <c r="AR132" s="143" t="s">
        <v>134</v>
      </c>
      <c r="AT132" s="143" t="s">
        <v>129</v>
      </c>
      <c r="AU132" s="143" t="s">
        <v>89</v>
      </c>
      <c r="AY132" s="17" t="s">
        <v>127</v>
      </c>
      <c r="BE132" s="144">
        <f>IF(N132="základní",J132,0)</f>
        <v>0</v>
      </c>
      <c r="BF132" s="144">
        <f>IF(N132="snížená",J132,0)</f>
        <v>0</v>
      </c>
      <c r="BG132" s="144">
        <f>IF(N132="zákl. přenesená",J132,0)</f>
        <v>0</v>
      </c>
      <c r="BH132" s="144">
        <f>IF(N132="sníž. přenesená",J132,0)</f>
        <v>0</v>
      </c>
      <c r="BI132" s="144">
        <f>IF(N132="nulová",J132,0)</f>
        <v>0</v>
      </c>
      <c r="BJ132" s="17" t="s">
        <v>87</v>
      </c>
      <c r="BK132" s="144">
        <f>ROUND(I132*H132,2)</f>
        <v>0</v>
      </c>
      <c r="BL132" s="17" t="s">
        <v>134</v>
      </c>
      <c r="BM132" s="143" t="s">
        <v>175</v>
      </c>
    </row>
    <row r="133" spans="2:65" s="1" customFormat="1" ht="58.5">
      <c r="B133" s="32"/>
      <c r="D133" s="146" t="s">
        <v>167</v>
      </c>
      <c r="F133" s="166" t="s">
        <v>871</v>
      </c>
      <c r="I133" s="167"/>
      <c r="L133" s="32"/>
      <c r="M133" s="168"/>
      <c r="T133" s="56"/>
      <c r="AT133" s="17" t="s">
        <v>167</v>
      </c>
      <c r="AU133" s="17" t="s">
        <v>89</v>
      </c>
    </row>
    <row r="134" spans="2:65" s="1" customFormat="1" ht="33" customHeight="1">
      <c r="B134" s="32"/>
      <c r="C134" s="132" t="s">
        <v>153</v>
      </c>
      <c r="D134" s="132" t="s">
        <v>129</v>
      </c>
      <c r="E134" s="133" t="s">
        <v>872</v>
      </c>
      <c r="F134" s="134" t="s">
        <v>873</v>
      </c>
      <c r="G134" s="135" t="s">
        <v>862</v>
      </c>
      <c r="H134" s="136">
        <v>1</v>
      </c>
      <c r="I134" s="137"/>
      <c r="J134" s="138">
        <f>ROUND(I134*H134,2)</f>
        <v>0</v>
      </c>
      <c r="K134" s="134" t="s">
        <v>1</v>
      </c>
      <c r="L134" s="32"/>
      <c r="M134" s="139" t="s">
        <v>1</v>
      </c>
      <c r="N134" s="140" t="s">
        <v>45</v>
      </c>
      <c r="P134" s="141">
        <f>O134*H134</f>
        <v>0</v>
      </c>
      <c r="Q134" s="141">
        <v>0</v>
      </c>
      <c r="R134" s="141">
        <f>Q134*H134</f>
        <v>0</v>
      </c>
      <c r="S134" s="141">
        <v>0</v>
      </c>
      <c r="T134" s="142">
        <f>S134*H134</f>
        <v>0</v>
      </c>
      <c r="AR134" s="143" t="s">
        <v>134</v>
      </c>
      <c r="AT134" s="143" t="s">
        <v>129</v>
      </c>
      <c r="AU134" s="143" t="s">
        <v>89</v>
      </c>
      <c r="AY134" s="17" t="s">
        <v>127</v>
      </c>
      <c r="BE134" s="144">
        <f>IF(N134="základní",J134,0)</f>
        <v>0</v>
      </c>
      <c r="BF134" s="144">
        <f>IF(N134="snížená",J134,0)</f>
        <v>0</v>
      </c>
      <c r="BG134" s="144">
        <f>IF(N134="zákl. přenesená",J134,0)</f>
        <v>0</v>
      </c>
      <c r="BH134" s="144">
        <f>IF(N134="sníž. přenesená",J134,0)</f>
        <v>0</v>
      </c>
      <c r="BI134" s="144">
        <f>IF(N134="nulová",J134,0)</f>
        <v>0</v>
      </c>
      <c r="BJ134" s="17" t="s">
        <v>87</v>
      </c>
      <c r="BK134" s="144">
        <f>ROUND(I134*H134,2)</f>
        <v>0</v>
      </c>
      <c r="BL134" s="17" t="s">
        <v>134</v>
      </c>
      <c r="BM134" s="143" t="s">
        <v>187</v>
      </c>
    </row>
    <row r="135" spans="2:65" s="1" customFormat="1" ht="97.5">
      <c r="B135" s="32"/>
      <c r="D135" s="146" t="s">
        <v>167</v>
      </c>
      <c r="F135" s="166" t="s">
        <v>874</v>
      </c>
      <c r="I135" s="167"/>
      <c r="L135" s="32"/>
      <c r="M135" s="168"/>
      <c r="T135" s="56"/>
      <c r="AT135" s="17" t="s">
        <v>167</v>
      </c>
      <c r="AU135" s="17" t="s">
        <v>89</v>
      </c>
    </row>
    <row r="136" spans="2:65" s="1" customFormat="1" ht="49.15" customHeight="1">
      <c r="B136" s="32"/>
      <c r="C136" s="132" t="s">
        <v>158</v>
      </c>
      <c r="D136" s="132" t="s">
        <v>129</v>
      </c>
      <c r="E136" s="133" t="s">
        <v>875</v>
      </c>
      <c r="F136" s="134" t="s">
        <v>876</v>
      </c>
      <c r="G136" s="135" t="s">
        <v>862</v>
      </c>
      <c r="H136" s="136">
        <v>1</v>
      </c>
      <c r="I136" s="137"/>
      <c r="J136" s="138">
        <f>ROUND(I136*H136,2)</f>
        <v>0</v>
      </c>
      <c r="K136" s="134" t="s">
        <v>1</v>
      </c>
      <c r="L136" s="32"/>
      <c r="M136" s="139" t="s">
        <v>1</v>
      </c>
      <c r="N136" s="140" t="s">
        <v>45</v>
      </c>
      <c r="P136" s="141">
        <f>O136*H136</f>
        <v>0</v>
      </c>
      <c r="Q136" s="141">
        <v>0</v>
      </c>
      <c r="R136" s="141">
        <f>Q136*H136</f>
        <v>0</v>
      </c>
      <c r="S136" s="141">
        <v>0</v>
      </c>
      <c r="T136" s="142">
        <f>S136*H136</f>
        <v>0</v>
      </c>
      <c r="AR136" s="143" t="s">
        <v>134</v>
      </c>
      <c r="AT136" s="143" t="s">
        <v>129</v>
      </c>
      <c r="AU136" s="143" t="s">
        <v>89</v>
      </c>
      <c r="AY136" s="17" t="s">
        <v>127</v>
      </c>
      <c r="BE136" s="144">
        <f>IF(N136="základní",J136,0)</f>
        <v>0</v>
      </c>
      <c r="BF136" s="144">
        <f>IF(N136="snížená",J136,0)</f>
        <v>0</v>
      </c>
      <c r="BG136" s="144">
        <f>IF(N136="zákl. přenesená",J136,0)</f>
        <v>0</v>
      </c>
      <c r="BH136" s="144">
        <f>IF(N136="sníž. přenesená",J136,0)</f>
        <v>0</v>
      </c>
      <c r="BI136" s="144">
        <f>IF(N136="nulová",J136,0)</f>
        <v>0</v>
      </c>
      <c r="BJ136" s="17" t="s">
        <v>87</v>
      </c>
      <c r="BK136" s="144">
        <f>ROUND(I136*H136,2)</f>
        <v>0</v>
      </c>
      <c r="BL136" s="17" t="s">
        <v>134</v>
      </c>
      <c r="BM136" s="143" t="s">
        <v>199</v>
      </c>
    </row>
    <row r="137" spans="2:65" s="11" customFormat="1" ht="25.9" customHeight="1">
      <c r="B137" s="120"/>
      <c r="D137" s="121" t="s">
        <v>79</v>
      </c>
      <c r="E137" s="122" t="s">
        <v>877</v>
      </c>
      <c r="F137" s="122" t="s">
        <v>878</v>
      </c>
      <c r="I137" s="123"/>
      <c r="J137" s="124">
        <f>BK137</f>
        <v>0</v>
      </c>
      <c r="L137" s="120"/>
      <c r="M137" s="125"/>
      <c r="P137" s="126">
        <f>P138</f>
        <v>0</v>
      </c>
      <c r="R137" s="126">
        <f>R138</f>
        <v>0</v>
      </c>
      <c r="T137" s="127">
        <f>T138</f>
        <v>0</v>
      </c>
      <c r="AR137" s="121" t="s">
        <v>87</v>
      </c>
      <c r="AT137" s="128" t="s">
        <v>79</v>
      </c>
      <c r="AU137" s="128" t="s">
        <v>80</v>
      </c>
      <c r="AY137" s="121" t="s">
        <v>127</v>
      </c>
      <c r="BK137" s="129">
        <f>BK138</f>
        <v>0</v>
      </c>
    </row>
    <row r="138" spans="2:65" s="11" customFormat="1" ht="22.9" customHeight="1">
      <c r="B138" s="120"/>
      <c r="D138" s="121" t="s">
        <v>79</v>
      </c>
      <c r="E138" s="130" t="s">
        <v>858</v>
      </c>
      <c r="F138" s="130" t="s">
        <v>859</v>
      </c>
      <c r="I138" s="123"/>
      <c r="J138" s="131">
        <f>BK138</f>
        <v>0</v>
      </c>
      <c r="L138" s="120"/>
      <c r="M138" s="125"/>
      <c r="P138" s="126">
        <f>SUM(P139:P148)</f>
        <v>0</v>
      </c>
      <c r="R138" s="126">
        <f>SUM(R139:R148)</f>
        <v>0</v>
      </c>
      <c r="T138" s="127">
        <f>SUM(T139:T148)</f>
        <v>0</v>
      </c>
      <c r="AR138" s="121" t="s">
        <v>87</v>
      </c>
      <c r="AT138" s="128" t="s">
        <v>79</v>
      </c>
      <c r="AU138" s="128" t="s">
        <v>87</v>
      </c>
      <c r="AY138" s="121" t="s">
        <v>127</v>
      </c>
      <c r="BK138" s="129">
        <f>SUM(BK139:BK148)</f>
        <v>0</v>
      </c>
    </row>
    <row r="139" spans="2:65" s="1" customFormat="1" ht="33" customHeight="1">
      <c r="B139" s="32"/>
      <c r="C139" s="132" t="s">
        <v>163</v>
      </c>
      <c r="D139" s="132" t="s">
        <v>129</v>
      </c>
      <c r="E139" s="133" t="s">
        <v>879</v>
      </c>
      <c r="F139" s="134" t="s">
        <v>880</v>
      </c>
      <c r="G139" s="135" t="s">
        <v>862</v>
      </c>
      <c r="H139" s="136">
        <v>1</v>
      </c>
      <c r="I139" s="137"/>
      <c r="J139" s="138">
        <f>ROUND(I139*H139,2)</f>
        <v>0</v>
      </c>
      <c r="K139" s="134" t="s">
        <v>1</v>
      </c>
      <c r="L139" s="32"/>
      <c r="M139" s="139" t="s">
        <v>1</v>
      </c>
      <c r="N139" s="140" t="s">
        <v>45</v>
      </c>
      <c r="P139" s="141">
        <f>O139*H139</f>
        <v>0</v>
      </c>
      <c r="Q139" s="141">
        <v>0</v>
      </c>
      <c r="R139" s="141">
        <f>Q139*H139</f>
        <v>0</v>
      </c>
      <c r="S139" s="141">
        <v>0</v>
      </c>
      <c r="T139" s="142">
        <f>S139*H139</f>
        <v>0</v>
      </c>
      <c r="AR139" s="143" t="s">
        <v>134</v>
      </c>
      <c r="AT139" s="143" t="s">
        <v>129</v>
      </c>
      <c r="AU139" s="143" t="s">
        <v>89</v>
      </c>
      <c r="AY139" s="17" t="s">
        <v>127</v>
      </c>
      <c r="BE139" s="144">
        <f>IF(N139="základní",J139,0)</f>
        <v>0</v>
      </c>
      <c r="BF139" s="144">
        <f>IF(N139="snížená",J139,0)</f>
        <v>0</v>
      </c>
      <c r="BG139" s="144">
        <f>IF(N139="zákl. přenesená",J139,0)</f>
        <v>0</v>
      </c>
      <c r="BH139" s="144">
        <f>IF(N139="sníž. přenesená",J139,0)</f>
        <v>0</v>
      </c>
      <c r="BI139" s="144">
        <f>IF(N139="nulová",J139,0)</f>
        <v>0</v>
      </c>
      <c r="BJ139" s="17" t="s">
        <v>87</v>
      </c>
      <c r="BK139" s="144">
        <f>ROUND(I139*H139,2)</f>
        <v>0</v>
      </c>
      <c r="BL139" s="17" t="s">
        <v>134</v>
      </c>
      <c r="BM139" s="143" t="s">
        <v>212</v>
      </c>
    </row>
    <row r="140" spans="2:65" s="1" customFormat="1" ht="44.25" customHeight="1">
      <c r="B140" s="32"/>
      <c r="C140" s="132" t="s">
        <v>175</v>
      </c>
      <c r="D140" s="132" t="s">
        <v>129</v>
      </c>
      <c r="E140" s="133" t="s">
        <v>881</v>
      </c>
      <c r="F140" s="134" t="s">
        <v>882</v>
      </c>
      <c r="G140" s="135" t="s">
        <v>862</v>
      </c>
      <c r="H140" s="136">
        <v>1</v>
      </c>
      <c r="I140" s="137"/>
      <c r="J140" s="138">
        <f>ROUND(I140*H140,2)</f>
        <v>0</v>
      </c>
      <c r="K140" s="134" t="s">
        <v>1</v>
      </c>
      <c r="L140" s="32"/>
      <c r="M140" s="139" t="s">
        <v>1</v>
      </c>
      <c r="N140" s="140" t="s">
        <v>45</v>
      </c>
      <c r="P140" s="141">
        <f>O140*H140</f>
        <v>0</v>
      </c>
      <c r="Q140" s="141">
        <v>0</v>
      </c>
      <c r="R140" s="141">
        <f>Q140*H140</f>
        <v>0</v>
      </c>
      <c r="S140" s="141">
        <v>0</v>
      </c>
      <c r="T140" s="142">
        <f>S140*H140</f>
        <v>0</v>
      </c>
      <c r="AR140" s="143" t="s">
        <v>134</v>
      </c>
      <c r="AT140" s="143" t="s">
        <v>129</v>
      </c>
      <c r="AU140" s="143" t="s">
        <v>89</v>
      </c>
      <c r="AY140" s="17" t="s">
        <v>127</v>
      </c>
      <c r="BE140" s="144">
        <f>IF(N140="základní",J140,0)</f>
        <v>0</v>
      </c>
      <c r="BF140" s="144">
        <f>IF(N140="snížená",J140,0)</f>
        <v>0</v>
      </c>
      <c r="BG140" s="144">
        <f>IF(N140="zákl. přenesená",J140,0)</f>
        <v>0</v>
      </c>
      <c r="BH140" s="144">
        <f>IF(N140="sníž. přenesená",J140,0)</f>
        <v>0</v>
      </c>
      <c r="BI140" s="144">
        <f>IF(N140="nulová",J140,0)</f>
        <v>0</v>
      </c>
      <c r="BJ140" s="17" t="s">
        <v>87</v>
      </c>
      <c r="BK140" s="144">
        <f>ROUND(I140*H140,2)</f>
        <v>0</v>
      </c>
      <c r="BL140" s="17" t="s">
        <v>134</v>
      </c>
      <c r="BM140" s="143" t="s">
        <v>223</v>
      </c>
    </row>
    <row r="141" spans="2:65" s="1" customFormat="1" ht="16.5" customHeight="1">
      <c r="B141" s="32"/>
      <c r="C141" s="132" t="s">
        <v>180</v>
      </c>
      <c r="D141" s="132" t="s">
        <v>129</v>
      </c>
      <c r="E141" s="133" t="s">
        <v>883</v>
      </c>
      <c r="F141" s="134" t="s">
        <v>884</v>
      </c>
      <c r="G141" s="135" t="s">
        <v>862</v>
      </c>
      <c r="H141" s="136">
        <v>1</v>
      </c>
      <c r="I141" s="137"/>
      <c r="J141" s="138">
        <f>ROUND(I141*H141,2)</f>
        <v>0</v>
      </c>
      <c r="K141" s="134" t="s">
        <v>1</v>
      </c>
      <c r="L141" s="32"/>
      <c r="M141" s="139" t="s">
        <v>1</v>
      </c>
      <c r="N141" s="140" t="s">
        <v>45</v>
      </c>
      <c r="P141" s="141">
        <f>O141*H141</f>
        <v>0</v>
      </c>
      <c r="Q141" s="141">
        <v>0</v>
      </c>
      <c r="R141" s="141">
        <f>Q141*H141</f>
        <v>0</v>
      </c>
      <c r="S141" s="141">
        <v>0</v>
      </c>
      <c r="T141" s="142">
        <f>S141*H141</f>
        <v>0</v>
      </c>
      <c r="AR141" s="143" t="s">
        <v>134</v>
      </c>
      <c r="AT141" s="143" t="s">
        <v>129</v>
      </c>
      <c r="AU141" s="143" t="s">
        <v>89</v>
      </c>
      <c r="AY141" s="17" t="s">
        <v>127</v>
      </c>
      <c r="BE141" s="144">
        <f>IF(N141="základní",J141,0)</f>
        <v>0</v>
      </c>
      <c r="BF141" s="144">
        <f>IF(N141="snížená",J141,0)</f>
        <v>0</v>
      </c>
      <c r="BG141" s="144">
        <f>IF(N141="zákl. přenesená",J141,0)</f>
        <v>0</v>
      </c>
      <c r="BH141" s="144">
        <f>IF(N141="sníž. přenesená",J141,0)</f>
        <v>0</v>
      </c>
      <c r="BI141" s="144">
        <f>IF(N141="nulová",J141,0)</f>
        <v>0</v>
      </c>
      <c r="BJ141" s="17" t="s">
        <v>87</v>
      </c>
      <c r="BK141" s="144">
        <f>ROUND(I141*H141,2)</f>
        <v>0</v>
      </c>
      <c r="BL141" s="17" t="s">
        <v>134</v>
      </c>
      <c r="BM141" s="143" t="s">
        <v>234</v>
      </c>
    </row>
    <row r="142" spans="2:65" s="1" customFormat="1" ht="19.5">
      <c r="B142" s="32"/>
      <c r="D142" s="146" t="s">
        <v>167</v>
      </c>
      <c r="F142" s="166" t="s">
        <v>885</v>
      </c>
      <c r="I142" s="167"/>
      <c r="L142" s="32"/>
      <c r="M142" s="168"/>
      <c r="T142" s="56"/>
      <c r="AT142" s="17" t="s">
        <v>167</v>
      </c>
      <c r="AU142" s="17" t="s">
        <v>89</v>
      </c>
    </row>
    <row r="143" spans="2:65" s="1" customFormat="1" ht="44.25" customHeight="1">
      <c r="B143" s="32"/>
      <c r="C143" s="132" t="s">
        <v>187</v>
      </c>
      <c r="D143" s="132" t="s">
        <v>129</v>
      </c>
      <c r="E143" s="133" t="s">
        <v>886</v>
      </c>
      <c r="F143" s="134" t="s">
        <v>887</v>
      </c>
      <c r="G143" s="135" t="s">
        <v>862</v>
      </c>
      <c r="H143" s="136">
        <v>1</v>
      </c>
      <c r="I143" s="137"/>
      <c r="J143" s="138">
        <f>ROUND(I143*H143,2)</f>
        <v>0</v>
      </c>
      <c r="K143" s="134" t="s">
        <v>1</v>
      </c>
      <c r="L143" s="32"/>
      <c r="M143" s="139" t="s">
        <v>1</v>
      </c>
      <c r="N143" s="140" t="s">
        <v>45</v>
      </c>
      <c r="P143" s="141">
        <f>O143*H143</f>
        <v>0</v>
      </c>
      <c r="Q143" s="141">
        <v>0</v>
      </c>
      <c r="R143" s="141">
        <f>Q143*H143</f>
        <v>0</v>
      </c>
      <c r="S143" s="141">
        <v>0</v>
      </c>
      <c r="T143" s="142">
        <f>S143*H143</f>
        <v>0</v>
      </c>
      <c r="AR143" s="143" t="s">
        <v>134</v>
      </c>
      <c r="AT143" s="143" t="s">
        <v>129</v>
      </c>
      <c r="AU143" s="143" t="s">
        <v>89</v>
      </c>
      <c r="AY143" s="17" t="s">
        <v>127</v>
      </c>
      <c r="BE143" s="144">
        <f>IF(N143="základní",J143,0)</f>
        <v>0</v>
      </c>
      <c r="BF143" s="144">
        <f>IF(N143="snížená",J143,0)</f>
        <v>0</v>
      </c>
      <c r="BG143" s="144">
        <f>IF(N143="zákl. přenesená",J143,0)</f>
        <v>0</v>
      </c>
      <c r="BH143" s="144">
        <f>IF(N143="sníž. přenesená",J143,0)</f>
        <v>0</v>
      </c>
      <c r="BI143" s="144">
        <f>IF(N143="nulová",J143,0)</f>
        <v>0</v>
      </c>
      <c r="BJ143" s="17" t="s">
        <v>87</v>
      </c>
      <c r="BK143" s="144">
        <f>ROUND(I143*H143,2)</f>
        <v>0</v>
      </c>
      <c r="BL143" s="17" t="s">
        <v>134</v>
      </c>
      <c r="BM143" s="143" t="s">
        <v>250</v>
      </c>
    </row>
    <row r="144" spans="2:65" s="1" customFormat="1" ht="33" customHeight="1">
      <c r="B144" s="32"/>
      <c r="C144" s="132" t="s">
        <v>192</v>
      </c>
      <c r="D144" s="132" t="s">
        <v>129</v>
      </c>
      <c r="E144" s="133" t="s">
        <v>888</v>
      </c>
      <c r="F144" s="134" t="s">
        <v>889</v>
      </c>
      <c r="G144" s="135" t="s">
        <v>862</v>
      </c>
      <c r="H144" s="136">
        <v>1</v>
      </c>
      <c r="I144" s="137"/>
      <c r="J144" s="138">
        <f>ROUND(I144*H144,2)</f>
        <v>0</v>
      </c>
      <c r="K144" s="134" t="s">
        <v>1</v>
      </c>
      <c r="L144" s="32"/>
      <c r="M144" s="139" t="s">
        <v>1</v>
      </c>
      <c r="N144" s="140" t="s">
        <v>45</v>
      </c>
      <c r="P144" s="141">
        <f>O144*H144</f>
        <v>0</v>
      </c>
      <c r="Q144" s="141">
        <v>0</v>
      </c>
      <c r="R144" s="141">
        <f>Q144*H144</f>
        <v>0</v>
      </c>
      <c r="S144" s="141">
        <v>0</v>
      </c>
      <c r="T144" s="142">
        <f>S144*H144</f>
        <v>0</v>
      </c>
      <c r="AR144" s="143" t="s">
        <v>134</v>
      </c>
      <c r="AT144" s="143" t="s">
        <v>129</v>
      </c>
      <c r="AU144" s="143" t="s">
        <v>89</v>
      </c>
      <c r="AY144" s="17" t="s">
        <v>127</v>
      </c>
      <c r="BE144" s="144">
        <f>IF(N144="základní",J144,0)</f>
        <v>0</v>
      </c>
      <c r="BF144" s="144">
        <f>IF(N144="snížená",J144,0)</f>
        <v>0</v>
      </c>
      <c r="BG144" s="144">
        <f>IF(N144="zákl. přenesená",J144,0)</f>
        <v>0</v>
      </c>
      <c r="BH144" s="144">
        <f>IF(N144="sníž. přenesená",J144,0)</f>
        <v>0</v>
      </c>
      <c r="BI144" s="144">
        <f>IF(N144="nulová",J144,0)</f>
        <v>0</v>
      </c>
      <c r="BJ144" s="17" t="s">
        <v>87</v>
      </c>
      <c r="BK144" s="144">
        <f>ROUND(I144*H144,2)</f>
        <v>0</v>
      </c>
      <c r="BL144" s="17" t="s">
        <v>134</v>
      </c>
      <c r="BM144" s="143" t="s">
        <v>257</v>
      </c>
    </row>
    <row r="145" spans="2:65" s="1" customFormat="1" ht="68.25">
      <c r="B145" s="32"/>
      <c r="D145" s="146" t="s">
        <v>167</v>
      </c>
      <c r="F145" s="166" t="s">
        <v>890</v>
      </c>
      <c r="I145" s="167"/>
      <c r="L145" s="32"/>
      <c r="M145" s="168"/>
      <c r="T145" s="56"/>
      <c r="AT145" s="17" t="s">
        <v>167</v>
      </c>
      <c r="AU145" s="17" t="s">
        <v>89</v>
      </c>
    </row>
    <row r="146" spans="2:65" s="1" customFormat="1" ht="24.2" customHeight="1">
      <c r="B146" s="32"/>
      <c r="C146" s="132" t="s">
        <v>199</v>
      </c>
      <c r="D146" s="132" t="s">
        <v>129</v>
      </c>
      <c r="E146" s="133" t="s">
        <v>891</v>
      </c>
      <c r="F146" s="134" t="s">
        <v>892</v>
      </c>
      <c r="G146" s="135" t="s">
        <v>862</v>
      </c>
      <c r="H146" s="136">
        <v>1</v>
      </c>
      <c r="I146" s="137"/>
      <c r="J146" s="138">
        <f>ROUND(I146*H146,2)</f>
        <v>0</v>
      </c>
      <c r="K146" s="134" t="s">
        <v>1</v>
      </c>
      <c r="L146" s="32"/>
      <c r="M146" s="139" t="s">
        <v>1</v>
      </c>
      <c r="N146" s="140" t="s">
        <v>45</v>
      </c>
      <c r="P146" s="141">
        <f>O146*H146</f>
        <v>0</v>
      </c>
      <c r="Q146" s="141">
        <v>0</v>
      </c>
      <c r="R146" s="141">
        <f>Q146*H146</f>
        <v>0</v>
      </c>
      <c r="S146" s="141">
        <v>0</v>
      </c>
      <c r="T146" s="142">
        <f>S146*H146</f>
        <v>0</v>
      </c>
      <c r="AR146" s="143" t="s">
        <v>134</v>
      </c>
      <c r="AT146" s="143" t="s">
        <v>129</v>
      </c>
      <c r="AU146" s="143" t="s">
        <v>89</v>
      </c>
      <c r="AY146" s="17" t="s">
        <v>127</v>
      </c>
      <c r="BE146" s="144">
        <f>IF(N146="základní",J146,0)</f>
        <v>0</v>
      </c>
      <c r="BF146" s="144">
        <f>IF(N146="snížená",J146,0)</f>
        <v>0</v>
      </c>
      <c r="BG146" s="144">
        <f>IF(N146="zákl. přenesená",J146,0)</f>
        <v>0</v>
      </c>
      <c r="BH146" s="144">
        <f>IF(N146="sníž. přenesená",J146,0)</f>
        <v>0</v>
      </c>
      <c r="BI146" s="144">
        <f>IF(N146="nulová",J146,0)</f>
        <v>0</v>
      </c>
      <c r="BJ146" s="17" t="s">
        <v>87</v>
      </c>
      <c r="BK146" s="144">
        <f>ROUND(I146*H146,2)</f>
        <v>0</v>
      </c>
      <c r="BL146" s="17" t="s">
        <v>134</v>
      </c>
      <c r="BM146" s="143" t="s">
        <v>268</v>
      </c>
    </row>
    <row r="147" spans="2:65" s="1" customFormat="1" ht="39">
      <c r="B147" s="32"/>
      <c r="D147" s="146" t="s">
        <v>167</v>
      </c>
      <c r="F147" s="166" t="s">
        <v>893</v>
      </c>
      <c r="I147" s="167"/>
      <c r="L147" s="32"/>
      <c r="M147" s="168"/>
      <c r="T147" s="56"/>
      <c r="AT147" s="17" t="s">
        <v>167</v>
      </c>
      <c r="AU147" s="17" t="s">
        <v>89</v>
      </c>
    </row>
    <row r="148" spans="2:65" s="1" customFormat="1" ht="298.14999999999998" customHeight="1">
      <c r="B148" s="32"/>
      <c r="C148" s="132" t="s">
        <v>204</v>
      </c>
      <c r="D148" s="132" t="s">
        <v>129</v>
      </c>
      <c r="E148" s="133" t="s">
        <v>894</v>
      </c>
      <c r="F148" s="134" t="s">
        <v>895</v>
      </c>
      <c r="G148" s="135" t="s">
        <v>862</v>
      </c>
      <c r="H148" s="136">
        <v>1</v>
      </c>
      <c r="I148" s="137"/>
      <c r="J148" s="138">
        <f>ROUND(I148*H148,2)</f>
        <v>0</v>
      </c>
      <c r="K148" s="134" t="s">
        <v>1</v>
      </c>
      <c r="L148" s="32"/>
      <c r="M148" s="139" t="s">
        <v>1</v>
      </c>
      <c r="N148" s="140" t="s">
        <v>45</v>
      </c>
      <c r="P148" s="141">
        <f>O148*H148</f>
        <v>0</v>
      </c>
      <c r="Q148" s="141">
        <v>0</v>
      </c>
      <c r="R148" s="141">
        <f>Q148*H148</f>
        <v>0</v>
      </c>
      <c r="S148" s="141">
        <v>0</v>
      </c>
      <c r="T148" s="142">
        <f>S148*H148</f>
        <v>0</v>
      </c>
      <c r="AR148" s="143" t="s">
        <v>134</v>
      </c>
      <c r="AT148" s="143" t="s">
        <v>129</v>
      </c>
      <c r="AU148" s="143" t="s">
        <v>89</v>
      </c>
      <c r="AY148" s="17" t="s">
        <v>127</v>
      </c>
      <c r="BE148" s="144">
        <f>IF(N148="základní",J148,0)</f>
        <v>0</v>
      </c>
      <c r="BF148" s="144">
        <f>IF(N148="snížená",J148,0)</f>
        <v>0</v>
      </c>
      <c r="BG148" s="144">
        <f>IF(N148="zákl. přenesená",J148,0)</f>
        <v>0</v>
      </c>
      <c r="BH148" s="144">
        <f>IF(N148="sníž. přenesená",J148,0)</f>
        <v>0</v>
      </c>
      <c r="BI148" s="144">
        <f>IF(N148="nulová",J148,0)</f>
        <v>0</v>
      </c>
      <c r="BJ148" s="17" t="s">
        <v>87</v>
      </c>
      <c r="BK148" s="144">
        <f>ROUND(I148*H148,2)</f>
        <v>0</v>
      </c>
      <c r="BL148" s="17" t="s">
        <v>134</v>
      </c>
      <c r="BM148" s="143" t="s">
        <v>276</v>
      </c>
    </row>
    <row r="149" spans="2:65" s="11" customFormat="1" ht="25.9" customHeight="1">
      <c r="B149" s="120"/>
      <c r="D149" s="121" t="s">
        <v>79</v>
      </c>
      <c r="E149" s="122" t="s">
        <v>896</v>
      </c>
      <c r="F149" s="122" t="s">
        <v>897</v>
      </c>
      <c r="I149" s="123"/>
      <c r="J149" s="124">
        <f>BK149</f>
        <v>0</v>
      </c>
      <c r="L149" s="120"/>
      <c r="M149" s="125"/>
      <c r="P149" s="126">
        <f>P150</f>
        <v>0</v>
      </c>
      <c r="R149" s="126">
        <f>R150</f>
        <v>0</v>
      </c>
      <c r="T149" s="127">
        <f>T150</f>
        <v>0</v>
      </c>
      <c r="AR149" s="121" t="s">
        <v>87</v>
      </c>
      <c r="AT149" s="128" t="s">
        <v>79</v>
      </c>
      <c r="AU149" s="128" t="s">
        <v>80</v>
      </c>
      <c r="AY149" s="121" t="s">
        <v>127</v>
      </c>
      <c r="BK149" s="129">
        <f>BK150</f>
        <v>0</v>
      </c>
    </row>
    <row r="150" spans="2:65" s="11" customFormat="1" ht="22.9" customHeight="1">
      <c r="B150" s="120"/>
      <c r="D150" s="121" t="s">
        <v>79</v>
      </c>
      <c r="E150" s="130" t="s">
        <v>858</v>
      </c>
      <c r="F150" s="130" t="s">
        <v>859</v>
      </c>
      <c r="I150" s="123"/>
      <c r="J150" s="131">
        <f>BK150</f>
        <v>0</v>
      </c>
      <c r="L150" s="120"/>
      <c r="M150" s="125"/>
      <c r="P150" s="126">
        <f>SUM(P151:P159)</f>
        <v>0</v>
      </c>
      <c r="R150" s="126">
        <f>SUM(R151:R159)</f>
        <v>0</v>
      </c>
      <c r="T150" s="127">
        <f>SUM(T151:T159)</f>
        <v>0</v>
      </c>
      <c r="AR150" s="121" t="s">
        <v>87</v>
      </c>
      <c r="AT150" s="128" t="s">
        <v>79</v>
      </c>
      <c r="AU150" s="128" t="s">
        <v>87</v>
      </c>
      <c r="AY150" s="121" t="s">
        <v>127</v>
      </c>
      <c r="BK150" s="129">
        <f>SUM(BK151:BK159)</f>
        <v>0</v>
      </c>
    </row>
    <row r="151" spans="2:65" s="1" customFormat="1" ht="24.2" customHeight="1">
      <c r="B151" s="32"/>
      <c r="C151" s="132" t="s">
        <v>212</v>
      </c>
      <c r="D151" s="132" t="s">
        <v>129</v>
      </c>
      <c r="E151" s="133" t="s">
        <v>898</v>
      </c>
      <c r="F151" s="134" t="s">
        <v>899</v>
      </c>
      <c r="G151" s="135" t="s">
        <v>862</v>
      </c>
      <c r="H151" s="136">
        <v>1</v>
      </c>
      <c r="I151" s="137"/>
      <c r="J151" s="138">
        <f>ROUND(I151*H151,2)</f>
        <v>0</v>
      </c>
      <c r="K151" s="134" t="s">
        <v>1</v>
      </c>
      <c r="L151" s="32"/>
      <c r="M151" s="139" t="s">
        <v>1</v>
      </c>
      <c r="N151" s="140" t="s">
        <v>45</v>
      </c>
      <c r="P151" s="141">
        <f>O151*H151</f>
        <v>0</v>
      </c>
      <c r="Q151" s="141">
        <v>0</v>
      </c>
      <c r="R151" s="141">
        <f>Q151*H151</f>
        <v>0</v>
      </c>
      <c r="S151" s="141">
        <v>0</v>
      </c>
      <c r="T151" s="142">
        <f>S151*H151</f>
        <v>0</v>
      </c>
      <c r="AR151" s="143" t="s">
        <v>134</v>
      </c>
      <c r="AT151" s="143" t="s">
        <v>129</v>
      </c>
      <c r="AU151" s="143" t="s">
        <v>89</v>
      </c>
      <c r="AY151" s="17" t="s">
        <v>127</v>
      </c>
      <c r="BE151" s="144">
        <f>IF(N151="základní",J151,0)</f>
        <v>0</v>
      </c>
      <c r="BF151" s="144">
        <f>IF(N151="snížená",J151,0)</f>
        <v>0</v>
      </c>
      <c r="BG151" s="144">
        <f>IF(N151="zákl. přenesená",J151,0)</f>
        <v>0</v>
      </c>
      <c r="BH151" s="144">
        <f>IF(N151="sníž. přenesená",J151,0)</f>
        <v>0</v>
      </c>
      <c r="BI151" s="144">
        <f>IF(N151="nulová",J151,0)</f>
        <v>0</v>
      </c>
      <c r="BJ151" s="17" t="s">
        <v>87</v>
      </c>
      <c r="BK151" s="144">
        <f>ROUND(I151*H151,2)</f>
        <v>0</v>
      </c>
      <c r="BL151" s="17" t="s">
        <v>134</v>
      </c>
      <c r="BM151" s="143" t="s">
        <v>284</v>
      </c>
    </row>
    <row r="152" spans="2:65" s="1" customFormat="1" ht="39">
      <c r="B152" s="32"/>
      <c r="D152" s="146" t="s">
        <v>167</v>
      </c>
      <c r="F152" s="166" t="s">
        <v>900</v>
      </c>
      <c r="I152" s="167"/>
      <c r="L152" s="32"/>
      <c r="M152" s="168"/>
      <c r="T152" s="56"/>
      <c r="AT152" s="17" t="s">
        <v>167</v>
      </c>
      <c r="AU152" s="17" t="s">
        <v>89</v>
      </c>
    </row>
    <row r="153" spans="2:65" s="1" customFormat="1" ht="49.15" customHeight="1">
      <c r="B153" s="32"/>
      <c r="C153" s="132" t="s">
        <v>8</v>
      </c>
      <c r="D153" s="132" t="s">
        <v>129</v>
      </c>
      <c r="E153" s="133" t="s">
        <v>901</v>
      </c>
      <c r="F153" s="134" t="s">
        <v>902</v>
      </c>
      <c r="G153" s="135" t="s">
        <v>862</v>
      </c>
      <c r="H153" s="136">
        <v>1</v>
      </c>
      <c r="I153" s="137"/>
      <c r="J153" s="138">
        <f>ROUND(I153*H153,2)</f>
        <v>0</v>
      </c>
      <c r="K153" s="134" t="s">
        <v>1</v>
      </c>
      <c r="L153" s="32"/>
      <c r="M153" s="139" t="s">
        <v>1</v>
      </c>
      <c r="N153" s="140" t="s">
        <v>45</v>
      </c>
      <c r="P153" s="141">
        <f>O153*H153</f>
        <v>0</v>
      </c>
      <c r="Q153" s="141">
        <v>0</v>
      </c>
      <c r="R153" s="141">
        <f>Q153*H153</f>
        <v>0</v>
      </c>
      <c r="S153" s="141">
        <v>0</v>
      </c>
      <c r="T153" s="142">
        <f>S153*H153</f>
        <v>0</v>
      </c>
      <c r="AR153" s="143" t="s">
        <v>134</v>
      </c>
      <c r="AT153" s="143" t="s">
        <v>129</v>
      </c>
      <c r="AU153" s="143" t="s">
        <v>89</v>
      </c>
      <c r="AY153" s="17" t="s">
        <v>127</v>
      </c>
      <c r="BE153" s="144">
        <f>IF(N153="základní",J153,0)</f>
        <v>0</v>
      </c>
      <c r="BF153" s="144">
        <f>IF(N153="snížená",J153,0)</f>
        <v>0</v>
      </c>
      <c r="BG153" s="144">
        <f>IF(N153="zákl. přenesená",J153,0)</f>
        <v>0</v>
      </c>
      <c r="BH153" s="144">
        <f>IF(N153="sníž. přenesená",J153,0)</f>
        <v>0</v>
      </c>
      <c r="BI153" s="144">
        <f>IF(N153="nulová",J153,0)</f>
        <v>0</v>
      </c>
      <c r="BJ153" s="17" t="s">
        <v>87</v>
      </c>
      <c r="BK153" s="144">
        <f>ROUND(I153*H153,2)</f>
        <v>0</v>
      </c>
      <c r="BL153" s="17" t="s">
        <v>134</v>
      </c>
      <c r="BM153" s="143" t="s">
        <v>293</v>
      </c>
    </row>
    <row r="154" spans="2:65" s="1" customFormat="1" ht="24.2" customHeight="1">
      <c r="B154" s="32"/>
      <c r="C154" s="132" t="s">
        <v>223</v>
      </c>
      <c r="D154" s="132" t="s">
        <v>129</v>
      </c>
      <c r="E154" s="133" t="s">
        <v>903</v>
      </c>
      <c r="F154" s="134" t="s">
        <v>904</v>
      </c>
      <c r="G154" s="135" t="s">
        <v>862</v>
      </c>
      <c r="H154" s="136">
        <v>1</v>
      </c>
      <c r="I154" s="137"/>
      <c r="J154" s="138">
        <f>ROUND(I154*H154,2)</f>
        <v>0</v>
      </c>
      <c r="K154" s="134" t="s">
        <v>1</v>
      </c>
      <c r="L154" s="32"/>
      <c r="M154" s="139" t="s">
        <v>1</v>
      </c>
      <c r="N154" s="140" t="s">
        <v>45</v>
      </c>
      <c r="P154" s="141">
        <f>O154*H154</f>
        <v>0</v>
      </c>
      <c r="Q154" s="141">
        <v>0</v>
      </c>
      <c r="R154" s="141">
        <f>Q154*H154</f>
        <v>0</v>
      </c>
      <c r="S154" s="141">
        <v>0</v>
      </c>
      <c r="T154" s="142">
        <f>S154*H154</f>
        <v>0</v>
      </c>
      <c r="AR154" s="143" t="s">
        <v>134</v>
      </c>
      <c r="AT154" s="143" t="s">
        <v>129</v>
      </c>
      <c r="AU154" s="143" t="s">
        <v>89</v>
      </c>
      <c r="AY154" s="17" t="s">
        <v>127</v>
      </c>
      <c r="BE154" s="144">
        <f>IF(N154="základní",J154,0)</f>
        <v>0</v>
      </c>
      <c r="BF154" s="144">
        <f>IF(N154="snížená",J154,0)</f>
        <v>0</v>
      </c>
      <c r="BG154" s="144">
        <f>IF(N154="zákl. přenesená",J154,0)</f>
        <v>0</v>
      </c>
      <c r="BH154" s="144">
        <f>IF(N154="sníž. přenesená",J154,0)</f>
        <v>0</v>
      </c>
      <c r="BI154" s="144">
        <f>IF(N154="nulová",J154,0)</f>
        <v>0</v>
      </c>
      <c r="BJ154" s="17" t="s">
        <v>87</v>
      </c>
      <c r="BK154" s="144">
        <f>ROUND(I154*H154,2)</f>
        <v>0</v>
      </c>
      <c r="BL154" s="17" t="s">
        <v>134</v>
      </c>
      <c r="BM154" s="143" t="s">
        <v>304</v>
      </c>
    </row>
    <row r="155" spans="2:65" s="1" customFormat="1" ht="39">
      <c r="B155" s="32"/>
      <c r="D155" s="146" t="s">
        <v>167</v>
      </c>
      <c r="F155" s="166" t="s">
        <v>905</v>
      </c>
      <c r="I155" s="167"/>
      <c r="L155" s="32"/>
      <c r="M155" s="168"/>
      <c r="T155" s="56"/>
      <c r="AT155" s="17" t="s">
        <v>167</v>
      </c>
      <c r="AU155" s="17" t="s">
        <v>89</v>
      </c>
    </row>
    <row r="156" spans="2:65" s="1" customFormat="1" ht="24.2" customHeight="1">
      <c r="B156" s="32"/>
      <c r="C156" s="132" t="s">
        <v>226</v>
      </c>
      <c r="D156" s="132" t="s">
        <v>129</v>
      </c>
      <c r="E156" s="133" t="s">
        <v>906</v>
      </c>
      <c r="F156" s="134" t="s">
        <v>907</v>
      </c>
      <c r="G156" s="135" t="s">
        <v>862</v>
      </c>
      <c r="H156" s="136">
        <v>1</v>
      </c>
      <c r="I156" s="137"/>
      <c r="J156" s="138">
        <f>ROUND(I156*H156,2)</f>
        <v>0</v>
      </c>
      <c r="K156" s="134" t="s">
        <v>1</v>
      </c>
      <c r="L156" s="32"/>
      <c r="M156" s="139" t="s">
        <v>1</v>
      </c>
      <c r="N156" s="140" t="s">
        <v>45</v>
      </c>
      <c r="P156" s="141">
        <f>O156*H156</f>
        <v>0</v>
      </c>
      <c r="Q156" s="141">
        <v>0</v>
      </c>
      <c r="R156" s="141">
        <f>Q156*H156</f>
        <v>0</v>
      </c>
      <c r="S156" s="141">
        <v>0</v>
      </c>
      <c r="T156" s="142">
        <f>S156*H156</f>
        <v>0</v>
      </c>
      <c r="AR156" s="143" t="s">
        <v>134</v>
      </c>
      <c r="AT156" s="143" t="s">
        <v>129</v>
      </c>
      <c r="AU156" s="143" t="s">
        <v>89</v>
      </c>
      <c r="AY156" s="17" t="s">
        <v>127</v>
      </c>
      <c r="BE156" s="144">
        <f>IF(N156="základní",J156,0)</f>
        <v>0</v>
      </c>
      <c r="BF156" s="144">
        <f>IF(N156="snížená",J156,0)</f>
        <v>0</v>
      </c>
      <c r="BG156" s="144">
        <f>IF(N156="zákl. přenesená",J156,0)</f>
        <v>0</v>
      </c>
      <c r="BH156" s="144">
        <f>IF(N156="sníž. přenesená",J156,0)</f>
        <v>0</v>
      </c>
      <c r="BI156" s="144">
        <f>IF(N156="nulová",J156,0)</f>
        <v>0</v>
      </c>
      <c r="BJ156" s="17" t="s">
        <v>87</v>
      </c>
      <c r="BK156" s="144">
        <f>ROUND(I156*H156,2)</f>
        <v>0</v>
      </c>
      <c r="BL156" s="17" t="s">
        <v>134</v>
      </c>
      <c r="BM156" s="143" t="s">
        <v>317</v>
      </c>
    </row>
    <row r="157" spans="2:65" s="1" customFormat="1" ht="29.25">
      <c r="B157" s="32"/>
      <c r="D157" s="146" t="s">
        <v>167</v>
      </c>
      <c r="F157" s="166" t="s">
        <v>908</v>
      </c>
      <c r="I157" s="167"/>
      <c r="L157" s="32"/>
      <c r="M157" s="168"/>
      <c r="T157" s="56"/>
      <c r="AT157" s="17" t="s">
        <v>167</v>
      </c>
      <c r="AU157" s="17" t="s">
        <v>89</v>
      </c>
    </row>
    <row r="158" spans="2:65" s="1" customFormat="1" ht="44.25" customHeight="1">
      <c r="B158" s="32"/>
      <c r="C158" s="132" t="s">
        <v>234</v>
      </c>
      <c r="D158" s="132" t="s">
        <v>129</v>
      </c>
      <c r="E158" s="133" t="s">
        <v>909</v>
      </c>
      <c r="F158" s="134" t="s">
        <v>910</v>
      </c>
      <c r="G158" s="135" t="s">
        <v>862</v>
      </c>
      <c r="H158" s="136">
        <v>1</v>
      </c>
      <c r="I158" s="137"/>
      <c r="J158" s="138">
        <f>ROUND(I158*H158,2)</f>
        <v>0</v>
      </c>
      <c r="K158" s="134" t="s">
        <v>1</v>
      </c>
      <c r="L158" s="32"/>
      <c r="M158" s="139" t="s">
        <v>1</v>
      </c>
      <c r="N158" s="140" t="s">
        <v>45</v>
      </c>
      <c r="P158" s="141">
        <f>O158*H158</f>
        <v>0</v>
      </c>
      <c r="Q158" s="141">
        <v>0</v>
      </c>
      <c r="R158" s="141">
        <f>Q158*H158</f>
        <v>0</v>
      </c>
      <c r="S158" s="141">
        <v>0</v>
      </c>
      <c r="T158" s="142">
        <f>S158*H158</f>
        <v>0</v>
      </c>
      <c r="AR158" s="143" t="s">
        <v>134</v>
      </c>
      <c r="AT158" s="143" t="s">
        <v>129</v>
      </c>
      <c r="AU158" s="143" t="s">
        <v>89</v>
      </c>
      <c r="AY158" s="17" t="s">
        <v>127</v>
      </c>
      <c r="BE158" s="144">
        <f>IF(N158="základní",J158,0)</f>
        <v>0</v>
      </c>
      <c r="BF158" s="144">
        <f>IF(N158="snížená",J158,0)</f>
        <v>0</v>
      </c>
      <c r="BG158" s="144">
        <f>IF(N158="zákl. přenesená",J158,0)</f>
        <v>0</v>
      </c>
      <c r="BH158" s="144">
        <f>IF(N158="sníž. přenesená",J158,0)</f>
        <v>0</v>
      </c>
      <c r="BI158" s="144">
        <f>IF(N158="nulová",J158,0)</f>
        <v>0</v>
      </c>
      <c r="BJ158" s="17" t="s">
        <v>87</v>
      </c>
      <c r="BK158" s="144">
        <f>ROUND(I158*H158,2)</f>
        <v>0</v>
      </c>
      <c r="BL158" s="17" t="s">
        <v>134</v>
      </c>
      <c r="BM158" s="143" t="s">
        <v>332</v>
      </c>
    </row>
    <row r="159" spans="2:65" s="1" customFormat="1" ht="16.5" customHeight="1">
      <c r="B159" s="32"/>
      <c r="C159" s="132" t="s">
        <v>240</v>
      </c>
      <c r="D159" s="132" t="s">
        <v>129</v>
      </c>
      <c r="E159" s="133" t="s">
        <v>911</v>
      </c>
      <c r="F159" s="134" t="s">
        <v>912</v>
      </c>
      <c r="G159" s="135" t="s">
        <v>862</v>
      </c>
      <c r="H159" s="136">
        <v>1</v>
      </c>
      <c r="I159" s="137"/>
      <c r="J159" s="138">
        <f>ROUND(I159*H159,2)</f>
        <v>0</v>
      </c>
      <c r="K159" s="134" t="s">
        <v>1</v>
      </c>
      <c r="L159" s="32"/>
      <c r="M159" s="189" t="s">
        <v>1</v>
      </c>
      <c r="N159" s="190" t="s">
        <v>45</v>
      </c>
      <c r="O159" s="191"/>
      <c r="P159" s="192">
        <f>O159*H159</f>
        <v>0</v>
      </c>
      <c r="Q159" s="192">
        <v>0</v>
      </c>
      <c r="R159" s="192">
        <f>Q159*H159</f>
        <v>0</v>
      </c>
      <c r="S159" s="192">
        <v>0</v>
      </c>
      <c r="T159" s="193">
        <f>S159*H159</f>
        <v>0</v>
      </c>
      <c r="AR159" s="143" t="s">
        <v>134</v>
      </c>
      <c r="AT159" s="143" t="s">
        <v>129</v>
      </c>
      <c r="AU159" s="143" t="s">
        <v>89</v>
      </c>
      <c r="AY159" s="17" t="s">
        <v>127</v>
      </c>
      <c r="BE159" s="144">
        <f>IF(N159="základní",J159,0)</f>
        <v>0</v>
      </c>
      <c r="BF159" s="144">
        <f>IF(N159="snížená",J159,0)</f>
        <v>0</v>
      </c>
      <c r="BG159" s="144">
        <f>IF(N159="zákl. přenesená",J159,0)</f>
        <v>0</v>
      </c>
      <c r="BH159" s="144">
        <f>IF(N159="sníž. přenesená",J159,0)</f>
        <v>0</v>
      </c>
      <c r="BI159" s="144">
        <f>IF(N159="nulová",J159,0)</f>
        <v>0</v>
      </c>
      <c r="BJ159" s="17" t="s">
        <v>87</v>
      </c>
      <c r="BK159" s="144">
        <f>ROUND(I159*H159,2)</f>
        <v>0</v>
      </c>
      <c r="BL159" s="17" t="s">
        <v>134</v>
      </c>
      <c r="BM159" s="143" t="s">
        <v>347</v>
      </c>
    </row>
    <row r="160" spans="2:65" s="1" customFormat="1" ht="6.95" customHeight="1">
      <c r="B160" s="44"/>
      <c r="C160" s="45"/>
      <c r="D160" s="45"/>
      <c r="E160" s="45"/>
      <c r="F160" s="45"/>
      <c r="G160" s="45"/>
      <c r="H160" s="45"/>
      <c r="I160" s="45"/>
      <c r="J160" s="45"/>
      <c r="K160" s="45"/>
      <c r="L160" s="32"/>
    </row>
  </sheetData>
  <sheetProtection algorithmName="SHA-512" hashValue="CF5RGIgwRxgEuCLqPiq6H58z8+bMft+LOQHeikac6QeDTDVhvG5FZZR838OlPOJ48JAdYX3zab9qgheYTTbA+Q==" saltValue="b879H4GAgWwi6tJuCXw0PfxFQLxm6yeIZd93OTHncdlp8TSw2AaSrtIeBvACIfH/gpDGYlA4AgKgA+xDJeWOHA==" spinCount="100000" sheet="1" objects="1" scenarios="1" formatColumns="0" formatRows="0" autoFilter="0"/>
  <autoFilter ref="C123:K159" xr:uid="{00000000-0009-0000-0000-000002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77" fitToHeight="10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01 - Pardubice, Dražkovic...</vt:lpstr>
      <vt:lpstr>02 - Vedlejší a ostatní n...</vt:lpstr>
      <vt:lpstr>'01 - Pardubice, Dražkovic...'!Názvy_tisku</vt:lpstr>
      <vt:lpstr>'02 - Vedlejší a ostatní n...'!Názvy_tisku</vt:lpstr>
      <vt:lpstr>'Rekapitulace stavby'!Názvy_tisku</vt:lpstr>
      <vt:lpstr>'01 - Pardubice, Dražkovic...'!Oblast_tisku</vt:lpstr>
      <vt:lpstr>'02 - Vedlejší a ostatní n...'!Oblast_tisku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Malý Ladislav</dc:creator>
  <cp:lastModifiedBy>  </cp:lastModifiedBy>
  <cp:lastPrinted>2023-04-20T12:33:52Z</cp:lastPrinted>
  <dcterms:created xsi:type="dcterms:W3CDTF">2023-04-19T07:28:51Z</dcterms:created>
  <dcterms:modified xsi:type="dcterms:W3CDTF">2023-04-20T12:34:06Z</dcterms:modified>
</cp:coreProperties>
</file>